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MD\Clientes\2025\SAMAE Nova Trento\25 - Contratação mão-de-obra Revisão 03\"/>
    </mc:Choice>
  </mc:AlternateContent>
  <xr:revisionPtr revIDLastSave="0" documentId="13_ncr:1_{2ACA8ECA-2E72-4E0F-BFCD-688DC53AB1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RÇAMENTO DISCRIMINADO" sheetId="24" r:id="rId1"/>
  </sheets>
  <definedNames>
    <definedName name="_xlnm.Print_Area" localSheetId="0">'ORÇAMENTO DISCRIMINADO'!$M:$T</definedName>
    <definedName name="INDICES">OFFSET('ORÇAMENTO DISCRIMINADO'!#REF!,1,0):OFFSET('ORÇAMENTO DISCRIMINADO'!#REF!,-1,0)</definedName>
    <definedName name="_xlnm.Print_Titles" localSheetId="0">'ORÇAMENTO DISCRIMINADO'!$8:$9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24" l="1"/>
  <c r="B13" i="24"/>
  <c r="P21" i="24" l="1"/>
  <c r="P20" i="24"/>
  <c r="P19" i="24"/>
  <c r="P18" i="24"/>
  <c r="P16" i="24"/>
  <c r="G21" i="24" l="1"/>
  <c r="I21" i="24" s="1"/>
  <c r="N21" i="24"/>
  <c r="J21" i="24"/>
  <c r="N25" i="24"/>
  <c r="N26" i="24"/>
  <c r="J24" i="24"/>
  <c r="J25" i="24"/>
  <c r="J26" i="24"/>
  <c r="K21" i="24" l="1"/>
  <c r="G22" i="24"/>
  <c r="R23" i="24"/>
  <c r="R25" i="24" s="1"/>
  <c r="Q23" i="24"/>
  <c r="Q24" i="24" s="1"/>
  <c r="Q25" i="24" s="1"/>
  <c r="Q26" i="24" s="1"/>
  <c r="P15" i="24"/>
  <c r="P17" i="24"/>
  <c r="P23" i="24"/>
  <c r="P24" i="24" s="1"/>
  <c r="P25" i="24" s="1"/>
  <c r="O23" i="24"/>
  <c r="O25" i="24" s="1"/>
  <c r="G24" i="24" l="1"/>
  <c r="G23" i="24"/>
  <c r="P13" i="24"/>
  <c r="N5" i="24"/>
  <c r="G25" i="24" l="1"/>
  <c r="I25" i="24" s="1"/>
  <c r="R26" i="24"/>
  <c r="G26" i="24" s="1"/>
  <c r="I24" i="24"/>
  <c r="K24" i="24"/>
  <c r="G13" i="24"/>
  <c r="I13" i="24" s="1"/>
  <c r="J13" i="24"/>
  <c r="K13" i="24" s="1"/>
  <c r="J14" i="24"/>
  <c r="J15" i="24"/>
  <c r="J16" i="24"/>
  <c r="J17" i="24"/>
  <c r="J18" i="24"/>
  <c r="J19" i="24"/>
  <c r="J20" i="24"/>
  <c r="I22" i="24"/>
  <c r="J22" i="24"/>
  <c r="K22" i="24" s="1"/>
  <c r="I23" i="24"/>
  <c r="J23" i="24"/>
  <c r="K23" i="24" s="1"/>
  <c r="N13" i="24"/>
  <c r="N14" i="24"/>
  <c r="N15" i="24"/>
  <c r="N16" i="24"/>
  <c r="N17" i="24"/>
  <c r="N18" i="24"/>
  <c r="N19" i="24"/>
  <c r="N20" i="24"/>
  <c r="N22" i="24"/>
  <c r="N23" i="24"/>
  <c r="N24" i="24"/>
  <c r="I26" i="24" l="1"/>
  <c r="K25" i="24"/>
  <c r="G14" i="24"/>
  <c r="I14" i="24" s="1"/>
  <c r="M12" i="24"/>
  <c r="M14" i="24" s="1"/>
  <c r="M15" i="24" s="1"/>
  <c r="M16" i="24" s="1"/>
  <c r="M17" i="24" s="1"/>
  <c r="M18" i="24" s="1"/>
  <c r="M19" i="24" s="1"/>
  <c r="M20" i="24" s="1"/>
  <c r="K26" i="24" l="1"/>
  <c r="M21" i="24"/>
  <c r="M22" i="24" s="1"/>
  <c r="M23" i="24" s="1"/>
  <c r="M24" i="24" s="1"/>
  <c r="M25" i="24" s="1"/>
  <c r="M26" i="24" s="1"/>
  <c r="M27" i="24" s="1"/>
  <c r="K14" i="24"/>
  <c r="B12" i="24"/>
  <c r="B14" i="24" s="1"/>
  <c r="B15" i="24" s="1"/>
  <c r="B16" i="24" s="1"/>
  <c r="B17" i="24" s="1"/>
  <c r="B18" i="24" s="1"/>
  <c r="B19" i="24" s="1"/>
  <c r="B20" i="24" s="1"/>
  <c r="B21" i="24" l="1"/>
  <c r="B22" i="24" s="1"/>
  <c r="B23" i="24" s="1"/>
  <c r="B24" i="24" s="1"/>
  <c r="B25" i="24" s="1"/>
  <c r="B26" i="24" s="1"/>
  <c r="B27" i="24" s="1"/>
  <c r="M28" i="24"/>
  <c r="G15" i="24"/>
  <c r="B28" i="24" l="1"/>
  <c r="G16" i="24"/>
  <c r="I15" i="24"/>
  <c r="K15" i="24"/>
  <c r="I16" i="24" l="1"/>
  <c r="K16" i="24"/>
  <c r="G17" i="24"/>
  <c r="I17" i="24" l="1"/>
  <c r="K17" i="24"/>
  <c r="G18" i="24"/>
  <c r="I18" i="24" l="1"/>
  <c r="K18" i="24"/>
  <c r="G19" i="24"/>
  <c r="I19" i="24" l="1"/>
  <c r="K19" i="24"/>
  <c r="G20" i="24"/>
  <c r="I20" i="24" s="1"/>
  <c r="K20" i="24" l="1"/>
  <c r="K28" i="24" l="1"/>
</calcChain>
</file>

<file path=xl/sharedStrings.xml><?xml version="1.0" encoding="utf-8"?>
<sst xmlns="http://schemas.openxmlformats.org/spreadsheetml/2006/main" count="90" uniqueCount="62">
  <si>
    <t>UNIDADE</t>
  </si>
  <si>
    <t>TOTAL</t>
  </si>
  <si>
    <t>BDI OBRAS E SERVIÇOS:</t>
  </si>
  <si>
    <t>LINHA</t>
  </si>
  <si>
    <t>DESCRIÇÃO</t>
  </si>
  <si>
    <t>PREÇO</t>
  </si>
  <si>
    <t>UNITÁRIO COM BDI</t>
  </si>
  <si>
    <t>UNITÁRIO SEM BDI</t>
  </si>
  <si>
    <t>QUANT.</t>
  </si>
  <si>
    <t>OBRA:</t>
  </si>
  <si>
    <t>PLANILHA ORÇAMENTÁRIA DISCRIMINADA DE OBRA</t>
  </si>
  <si>
    <t>REFERÊNCIA E CÓDIGO</t>
  </si>
  <si>
    <t>MEMORIA DE CÁLCULO</t>
  </si>
  <si>
    <t>1. SERVIÇOS PRELIMINARES</t>
  </si>
  <si>
    <t>1.1 ADMINISTRAÇÃO DA OBRA</t>
  </si>
  <si>
    <t>Descrição</t>
  </si>
  <si>
    <t>PLANILHA DE MEMÓRIA DE CÁLCULO DISCRIMINADA</t>
  </si>
  <si>
    <t>BDI MATERIAIS E EQUIP.:</t>
  </si>
  <si>
    <t>CONTRATAÇÃO DE MÃO-DE-OBRA COMPLEMENTAR</t>
  </si>
  <si>
    <t>1. PROFISSIONAIS</t>
  </si>
  <si>
    <t>1.1 EQUIPE</t>
  </si>
  <si>
    <t>TOTAL GERAL:</t>
  </si>
  <si>
    <t>M3XKM</t>
  </si>
  <si>
    <t>M3</t>
  </si>
  <si>
    <t>H</t>
  </si>
  <si>
    <t>CALCETEIRO COM ENCARGOS COMPLEMENTARES</t>
  </si>
  <si>
    <t>ELETRICISTA COM ENCARGOS COMPLEMENTARES</t>
  </si>
  <si>
    <t>MOTORISTA DE BASCULANTE COM ENCARGOS COMPLEMENTARES</t>
  </si>
  <si>
    <t>OPERADOR DE MÁQUINAS E EQUIPAMENTOS COM ENCARGOS COMPLEMENTARES</t>
  </si>
  <si>
    <t>OPERADOR DE PÁ CARREGADEIRA COM ENCARGOS COMPLEMENTARES</t>
  </si>
  <si>
    <t>PEDREIRO COM ENCARGOS COMPLEMENTARES</t>
  </si>
  <si>
    <t>PINTOR COM ENCARGOS COMPLEMENTARES</t>
  </si>
  <si>
    <t>SERVENTE COM ENCARGOS COMPLEMENTARES</t>
  </si>
  <si>
    <r>
      <t xml:space="preserve">Tabela </t>
    </r>
    <r>
      <rPr>
        <sz val="10"/>
        <color rgb="FFC00000"/>
        <rFont val="Arial"/>
        <family val="2"/>
      </rPr>
      <t>SINAPI</t>
    </r>
    <r>
      <rPr>
        <sz val="10"/>
        <rFont val="Arial"/>
        <family val="2"/>
      </rPr>
      <t xml:space="preserve"> (Santa Catarina; Mês de coleta: 12/2024; Não Desonerado)</t>
    </r>
  </si>
  <si>
    <t>Apoio a pedreiros para serviços de alvenaria e reboco</t>
  </si>
  <si>
    <r>
      <t xml:space="preserve">SERVIÇO AUTÔNOMO MUNICIPAL DE ÁGUA E ESGOTO
</t>
    </r>
    <r>
      <rPr>
        <sz val="10"/>
        <rFont val="Arial"/>
        <family val="2"/>
      </rPr>
      <t>Rua dos Imigrantes – 356 – Centro – Nova Trento – SC
CNPJ 95.785.267/0001-48 – Inscrição Est.: Isento
Fones: (48) 3267-0380 / 3267-0858
E-mail: samae@novatrento.sc.gov.br</t>
    </r>
  </si>
  <si>
    <t>Demanda média mensal para apoio operacional em obras públicas, considerando 1.000 m² ao mês com produção de 10 m²/dia</t>
  </si>
  <si>
    <t>Demanda média mensal para apoio operacional em obras públicas (até 1 profissional, 3h diárias)</t>
  </si>
  <si>
    <t>TRANSPORTE COM CAMINHÃO BASCULANTE DE 14 M³, EM VIA URBANA PAVIMENTADA, ADICIONAL PARA DMT EXCEDENTE A 30 KM (UNIDADE: M3XKM). AF_07/2020</t>
  </si>
  <si>
    <t>CARGA, MANOBRA E DESCARGA DE ENTULHO EM CAMINHÃO BASCULANTE 14 M³ - CARGA COM ESCAVADEIRA HIDRÁULICA (CAÇAMBA DE 0,80 M³ / 111 HP) E DESCARGA LIVRE (UNIDADE: M3). AF_07/2020</t>
  </si>
  <si>
    <t>ATERRO MECANIZADO DE VALA COM ESCAVADEIRA HIDRÁULICA (CAPACIDADE DA CAÇAMBA: 0,8 M³/POTÊNCIA: 111 HP), LARGURA ATÉ 2,5 M, PROFUNDIDADE ATÉ 1,5 M, COM AREIA PARA ATERRO. AF_08/2023</t>
  </si>
  <si>
    <t>SINAPI</t>
  </si>
  <si>
    <t>88316</t>
  </si>
  <si>
    <t>88310</t>
  </si>
  <si>
    <t>88309</t>
  </si>
  <si>
    <t>88301</t>
  </si>
  <si>
    <t>88297</t>
  </si>
  <si>
    <t>88281</t>
  </si>
  <si>
    <t>88264</t>
  </si>
  <si>
    <t>88260</t>
  </si>
  <si>
    <t>ESCAVAÇÃO MECANIZADA DE VALA COM PROF. ATÉ 1,5 M (MÉDIA MONTANTE E JUSANTE/UMA COMPOSIÇÃO POR TRECHO), ESCAVADEIRA (0,8 M3),LARG. MENOR QUE 1,5 M, EM SOLO DE 1A CATEGORIA, LOCAIS COM BAIXO NÍVEL DE INTERFERÊNCIA. AF_09/2024</t>
  </si>
  <si>
    <t>REATERRO MECANIZADO DE VALA COM ESCAVADEIRA HIDRÁULICA (CAPACIDADE DA CAÇAMBA: 0,8 M³/POTÊNCIA: 111 HP), LARGURA ATÉ 1,5 M, PROFUNDIDADE DE 1,5 A 3,0 M, COM SOLO (SEM SUBSTITUIÇÃO) DE 1ª CATEGORIA, COM COMPACTADOR DE SOLOS DE PERCUSSÃO. AF_08/2023</t>
  </si>
  <si>
    <t>MINIESCAVADEIRA SOBRE ESTEIRAS, POTÊNCIA LÍQUIDA DE *30* HP, PESO OPERACIONAL DE *3.500* KG - CHP DIURNO. AF_04/2017</t>
  </si>
  <si>
    <t>CHP</t>
  </si>
  <si>
    <t>TOTAL SEM BDI</t>
  </si>
  <si>
    <t>Demanda média mensal para apoio operacional em obras públicas (até 1 profissional, 5h diárias)</t>
  </si>
  <si>
    <t>Apoio a pedreiros para serviços de alvenaria e reboco (até 1 profissional, 3h diárias)</t>
  </si>
  <si>
    <t>Apoio a pintura para serviços de alvenaria e reboco (até 1 profissional, 3h diárias)</t>
  </si>
  <si>
    <t>Demanda média mensal para apoio operacional em obras públicas, considerando 400 m rede/mês, largura 0,6 m e profundidade 0,6 m</t>
  </si>
  <si>
    <t>Demanda média mensal para apoio operacional em obras públicas, considerando 6h diárias, considerando 2 diárias/semana</t>
  </si>
  <si>
    <t>Demanda média mensal para apoio operacional em obras públicas, considerando 400 m rede/mês, largura 0,6 m e profundidade 0,4 m, descontando o volume das tubulações</t>
  </si>
  <si>
    <t>Demanda média mensal para apoio operacional em obras públicas, considerando 400 m rede/mês para carga de areia e entulhos em até 5km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</si>
</sst>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0.00&quot; %&quot;"/>
    <numFmt numFmtId="166" formatCode="&quot;R$&quot;\ #,##0.00"/>
    <numFmt numFmtId="167" formatCode="_([$€-2]* #,##0.00_);_([$€-2]* \(#,##0.00\);_([$€-2]* &quot;-&quot;??_)"/>
    <numFmt numFmtId="168" formatCode="&quot;R$&quot;#,##0.00"/>
    <numFmt numFmtId="169" formatCode="000"/>
    <numFmt numFmtId="170" formatCode="#,##0.00\ &quot;m&quot;"/>
    <numFmt numFmtId="171" formatCode="#,##0.00\ &quot;mês&quot;"/>
    <numFmt numFmtId="172" formatCode="#,##0.00\ &quot;h/mês&quot;"/>
    <numFmt numFmtId="173" formatCode="#,##0.00\ &quot;km&quot;"/>
    <numFmt numFmtId="176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8"/>
      <color rgb="FF0000FF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  <font>
      <b/>
      <sz val="8"/>
      <color rgb="FF0000FF"/>
      <name val="Arial"/>
      <family val="2"/>
    </font>
    <font>
      <sz val="8"/>
      <color rgb="FFC00000"/>
      <name val="Arial"/>
      <family val="2"/>
    </font>
    <font>
      <b/>
      <sz val="13"/>
      <name val="Arial"/>
      <family val="2"/>
    </font>
    <font>
      <sz val="8"/>
      <color rgb="FF002060"/>
      <name val="Arial"/>
      <family val="2"/>
    </font>
    <font>
      <sz val="8"/>
      <color rgb="FF007434"/>
      <name val="Arial"/>
      <family val="2"/>
    </font>
    <font>
      <b/>
      <sz val="11"/>
      <color rgb="FF002060"/>
      <name val="Arial"/>
      <family val="2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4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FFFF"/>
        <bgColor indexed="64"/>
      </patternFill>
    </fill>
    <fill>
      <patternFill patternType="solid">
        <fgColor rgb="FFE1FFF9"/>
        <bgColor indexed="64"/>
      </patternFill>
    </fill>
    <fill>
      <patternFill patternType="solid">
        <fgColor rgb="FFD5EAFF"/>
        <bgColor indexed="31"/>
      </patternFill>
    </fill>
    <fill>
      <patternFill patternType="solid">
        <fgColor theme="4" tint="-0.499984740745262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</cellStyleXfs>
  <cellXfs count="121">
    <xf numFmtId="0" fontId="0" fillId="0" borderId="0" xfId="0"/>
    <xf numFmtId="0" fontId="9" fillId="2" borderId="0" xfId="0" applyFont="1" applyFill="1"/>
    <xf numFmtId="0" fontId="3" fillId="0" borderId="0" xfId="2" applyFont="1"/>
    <xf numFmtId="165" fontId="2" fillId="4" borderId="3" xfId="1" applyNumberFormat="1" applyFont="1" applyFill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4" fontId="7" fillId="2" borderId="2" xfId="1" applyNumberFormat="1" applyFont="1" applyFill="1" applyBorder="1" applyAlignment="1">
      <alignment horizontal="right" vertical="center" wrapText="1"/>
    </xf>
    <xf numFmtId="0" fontId="3" fillId="0" borderId="0" xfId="2" applyFont="1" applyAlignment="1">
      <alignment vertical="center"/>
    </xf>
    <xf numFmtId="0" fontId="11" fillId="5" borderId="13" xfId="3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164" fontId="13" fillId="0" borderId="3" xfId="1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4" applyFont="1" applyFill="1" applyAlignment="1">
      <alignment horizontal="justify" vertical="center"/>
    </xf>
    <xf numFmtId="0" fontId="9" fillId="0" borderId="0" xfId="0" applyFont="1"/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164" fontId="6" fillId="2" borderId="0" xfId="1" applyNumberFormat="1" applyFont="1" applyFill="1" applyBorder="1" applyAlignment="1">
      <alignment horizontal="right" vertical="top"/>
    </xf>
    <xf numFmtId="164" fontId="6" fillId="0" borderId="0" xfId="1" applyNumberFormat="1" applyFont="1" applyFill="1" applyBorder="1" applyAlignment="1">
      <alignment horizontal="right"/>
    </xf>
    <xf numFmtId="164" fontId="8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/>
    </xf>
    <xf numFmtId="0" fontId="7" fillId="2" borderId="5" xfId="5" applyFont="1" applyFill="1" applyBorder="1" applyAlignment="1">
      <alignment horizontal="left" vertical="center" wrapText="1"/>
    </xf>
    <xf numFmtId="164" fontId="7" fillId="2" borderId="5" xfId="1" applyNumberFormat="1" applyFont="1" applyFill="1" applyBorder="1" applyAlignment="1">
      <alignment horizontal="center" vertical="center"/>
    </xf>
    <xf numFmtId="166" fontId="16" fillId="2" borderId="5" xfId="1" applyNumberFormat="1" applyFont="1" applyFill="1" applyBorder="1" applyAlignment="1">
      <alignment horizontal="right" vertical="center"/>
    </xf>
    <xf numFmtId="166" fontId="16" fillId="2" borderId="13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164" fontId="8" fillId="2" borderId="5" xfId="1" applyNumberFormat="1" applyFont="1" applyFill="1" applyBorder="1" applyAlignment="1" applyProtection="1">
      <alignment horizontal="right" vertical="center"/>
    </xf>
    <xf numFmtId="168" fontId="7" fillId="2" borderId="2" xfId="1" applyNumberFormat="1" applyFont="1" applyFill="1" applyBorder="1" applyAlignment="1">
      <alignment horizontal="right" vertical="center" wrapText="1"/>
    </xf>
    <xf numFmtId="168" fontId="11" fillId="2" borderId="2" xfId="0" applyNumberFormat="1" applyFont="1" applyFill="1" applyBorder="1" applyAlignment="1">
      <alignment horizontal="right" vertical="center" wrapText="1"/>
    </xf>
    <xf numFmtId="168" fontId="13" fillId="2" borderId="3" xfId="1" applyNumberFormat="1" applyFont="1" applyFill="1" applyBorder="1" applyAlignment="1">
      <alignment horizontal="right" vertical="center" wrapText="1"/>
    </xf>
    <xf numFmtId="168" fontId="3" fillId="2" borderId="0" xfId="0" applyNumberFormat="1" applyFont="1" applyFill="1" applyAlignment="1">
      <alignment vertical="center"/>
    </xf>
    <xf numFmtId="2" fontId="19" fillId="0" borderId="0" xfId="0" applyNumberFormat="1" applyFont="1" applyAlignment="1">
      <alignment horizontal="center" vertical="center"/>
    </xf>
    <xf numFmtId="169" fontId="14" fillId="0" borderId="4" xfId="4" applyNumberFormat="1" applyFont="1" applyBorder="1" applyAlignment="1">
      <alignment horizontal="center" vertical="center"/>
    </xf>
    <xf numFmtId="169" fontId="14" fillId="0" borderId="30" xfId="4" applyNumberFormat="1" applyFont="1" applyBorder="1" applyAlignment="1">
      <alignment horizontal="center" vertical="center"/>
    </xf>
    <xf numFmtId="49" fontId="17" fillId="2" borderId="16" xfId="4" applyNumberFormat="1" applyFont="1" applyFill="1" applyBorder="1" applyAlignment="1">
      <alignment horizontal="center" vertical="center" wrapText="1"/>
    </xf>
    <xf numFmtId="0" fontId="11" fillId="5" borderId="5" xfId="3" applyFont="1" applyFill="1" applyBorder="1" applyAlignment="1">
      <alignment horizontal="center" vertical="center" wrapText="1"/>
    </xf>
    <xf numFmtId="0" fontId="17" fillId="2" borderId="8" xfId="4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wrapText="1"/>
    </xf>
    <xf numFmtId="0" fontId="15" fillId="0" borderId="23" xfId="0" applyFont="1" applyBorder="1" applyAlignment="1">
      <alignment wrapText="1"/>
    </xf>
    <xf numFmtId="49" fontId="23" fillId="6" borderId="8" xfId="0" applyNumberFormat="1" applyFont="1" applyFill="1" applyBorder="1" applyAlignment="1">
      <alignment vertical="center" wrapText="1"/>
    </xf>
    <xf numFmtId="164" fontId="7" fillId="2" borderId="5" xfId="1" applyNumberFormat="1" applyFont="1" applyFill="1" applyBorder="1" applyAlignment="1" applyProtection="1">
      <alignment horizontal="left" vertical="center" wrapText="1"/>
    </xf>
    <xf numFmtId="170" fontId="7" fillId="2" borderId="5" xfId="1" applyNumberFormat="1" applyFont="1" applyFill="1" applyBorder="1" applyAlignment="1" applyProtection="1">
      <alignment horizontal="center" vertical="center" wrapText="1"/>
    </xf>
    <xf numFmtId="0" fontId="7" fillId="0" borderId="0" xfId="2" applyFont="1" applyAlignment="1">
      <alignment vertical="center"/>
    </xf>
    <xf numFmtId="166" fontId="24" fillId="0" borderId="20" xfId="1" applyNumberFormat="1" applyFont="1" applyFill="1" applyBorder="1" applyAlignment="1">
      <alignment horizontal="right" vertical="center"/>
    </xf>
    <xf numFmtId="2" fontId="19" fillId="0" borderId="31" xfId="0" applyNumberFormat="1" applyFont="1" applyBorder="1" applyAlignment="1">
      <alignment horizontal="center" vertical="center"/>
    </xf>
    <xf numFmtId="0" fontId="9" fillId="0" borderId="32" xfId="0" applyFont="1" applyBorder="1"/>
    <xf numFmtId="0" fontId="3" fillId="2" borderId="32" xfId="4" applyFont="1" applyFill="1" applyBorder="1" applyAlignment="1">
      <alignment horizontal="justify" vertical="center"/>
    </xf>
    <xf numFmtId="0" fontId="9" fillId="0" borderId="21" xfId="0" applyFont="1" applyBorder="1"/>
    <xf numFmtId="0" fontId="9" fillId="0" borderId="33" xfId="0" applyFont="1" applyBorder="1"/>
    <xf numFmtId="164" fontId="8" fillId="2" borderId="35" xfId="1" applyNumberFormat="1" applyFont="1" applyFill="1" applyBorder="1" applyAlignment="1" applyProtection="1">
      <alignment horizontal="center" vertical="center"/>
    </xf>
    <xf numFmtId="49" fontId="11" fillId="5" borderId="26" xfId="3" applyNumberFormat="1" applyFont="1" applyFill="1" applyBorder="1" applyAlignment="1">
      <alignment horizontal="center" vertical="center" wrapText="1"/>
    </xf>
    <xf numFmtId="49" fontId="11" fillId="5" borderId="28" xfId="3" applyNumberFormat="1" applyFont="1" applyFill="1" applyBorder="1" applyAlignment="1">
      <alignment horizontal="center" vertical="center" wrapText="1"/>
    </xf>
    <xf numFmtId="169" fontId="14" fillId="0" borderId="19" xfId="4" applyNumberFormat="1" applyFont="1" applyBorder="1" applyAlignment="1">
      <alignment horizontal="center" vertical="center"/>
    </xf>
    <xf numFmtId="0" fontId="22" fillId="6" borderId="2" xfId="0" applyFont="1" applyFill="1" applyBorder="1" applyAlignment="1">
      <alignment vertical="center" wrapText="1"/>
    </xf>
    <xf numFmtId="0" fontId="22" fillId="6" borderId="8" xfId="0" applyFont="1" applyFill="1" applyBorder="1" applyAlignment="1">
      <alignment vertical="center" wrapText="1"/>
    </xf>
    <xf numFmtId="49" fontId="21" fillId="6" borderId="8" xfId="0" applyNumberFormat="1" applyFont="1" applyFill="1" applyBorder="1" applyAlignment="1">
      <alignment vertical="center" wrapText="1"/>
    </xf>
    <xf numFmtId="0" fontId="24" fillId="0" borderId="19" xfId="0" applyFont="1" applyBorder="1" applyAlignment="1">
      <alignment horizontal="right"/>
    </xf>
    <xf numFmtId="0" fontId="11" fillId="5" borderId="2" xfId="3" applyFont="1" applyFill="1" applyBorder="1" applyAlignment="1">
      <alignment horizontal="center" vertical="center" wrapText="1"/>
    </xf>
    <xf numFmtId="49" fontId="21" fillId="6" borderId="3" xfId="0" applyNumberFormat="1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49" fontId="21" fillId="6" borderId="8" xfId="0" applyNumberFormat="1" applyFont="1" applyFill="1" applyBorder="1" applyAlignment="1">
      <alignment horizontal="left" vertical="center"/>
    </xf>
    <xf numFmtId="49" fontId="21" fillId="6" borderId="2" xfId="0" applyNumberFormat="1" applyFont="1" applyFill="1" applyBorder="1" applyAlignment="1">
      <alignment horizontal="left" vertical="center"/>
    </xf>
    <xf numFmtId="49" fontId="21" fillId="6" borderId="3" xfId="0" applyNumberFormat="1" applyFont="1" applyFill="1" applyBorder="1" applyAlignment="1">
      <alignment horizontal="left" vertical="center"/>
    </xf>
    <xf numFmtId="0" fontId="22" fillId="6" borderId="8" xfId="0" applyFont="1" applyFill="1" applyBorder="1" applyAlignment="1">
      <alignment horizontal="left" vertical="center"/>
    </xf>
    <xf numFmtId="0" fontId="22" fillId="6" borderId="2" xfId="0" applyFont="1" applyFill="1" applyBorder="1" applyAlignment="1">
      <alignment horizontal="left" vertical="center"/>
    </xf>
    <xf numFmtId="0" fontId="22" fillId="6" borderId="3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vertical="center" wrapText="1"/>
    </xf>
    <xf numFmtId="0" fontId="11" fillId="5" borderId="8" xfId="3" applyFont="1" applyFill="1" applyBorder="1" applyAlignment="1">
      <alignment vertical="center" wrapText="1"/>
    </xf>
    <xf numFmtId="0" fontId="11" fillId="5" borderId="2" xfId="3" applyFont="1" applyFill="1" applyBorder="1" applyAlignment="1">
      <alignment vertical="center" wrapText="1"/>
    </xf>
    <xf numFmtId="0" fontId="11" fillId="5" borderId="3" xfId="3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right" vertical="center"/>
    </xf>
    <xf numFmtId="0" fontId="24" fillId="0" borderId="18" xfId="0" applyFont="1" applyBorder="1"/>
    <xf numFmtId="164" fontId="7" fillId="2" borderId="12" xfId="1" applyNumberFormat="1" applyFont="1" applyFill="1" applyBorder="1" applyAlignment="1" applyProtection="1">
      <alignment horizontal="left" vertical="center" wrapText="1"/>
    </xf>
    <xf numFmtId="170" fontId="7" fillId="2" borderId="0" xfId="1" applyNumberFormat="1" applyFont="1" applyFill="1" applyBorder="1" applyAlignment="1" applyProtection="1">
      <alignment horizontal="center" vertical="center" wrapText="1"/>
    </xf>
    <xf numFmtId="171" fontId="7" fillId="2" borderId="5" xfId="1" applyNumberFormat="1" applyFont="1" applyFill="1" applyBorder="1" applyAlignment="1" applyProtection="1">
      <alignment horizontal="center" vertical="center" wrapText="1"/>
    </xf>
    <xf numFmtId="172" fontId="7" fillId="2" borderId="5" xfId="1" applyNumberFormat="1" applyFont="1" applyFill="1" applyBorder="1" applyAlignment="1" applyProtection="1">
      <alignment horizontal="center" vertical="center" wrapText="1"/>
    </xf>
    <xf numFmtId="173" fontId="7" fillId="2" borderId="5" xfId="1" applyNumberFormat="1" applyFont="1" applyFill="1" applyBorder="1" applyAlignment="1" applyProtection="1">
      <alignment horizontal="center" vertical="center" wrapText="1"/>
    </xf>
    <xf numFmtId="176" fontId="8" fillId="2" borderId="5" xfId="1" applyNumberFormat="1" applyFont="1" applyFill="1" applyBorder="1" applyAlignment="1" applyProtection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49" fontId="11" fillId="5" borderId="11" xfId="3" applyNumberFormat="1" applyFont="1" applyFill="1" applyBorder="1" applyAlignment="1">
      <alignment horizontal="center" vertical="center"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12" xfId="3" applyFont="1" applyFill="1" applyBorder="1" applyAlignment="1">
      <alignment horizontal="center" vertical="center" wrapText="1"/>
    </xf>
    <xf numFmtId="0" fontId="11" fillId="5" borderId="15" xfId="3" applyFont="1" applyFill="1" applyBorder="1" applyAlignment="1">
      <alignment horizontal="center" vertical="center" wrapText="1"/>
    </xf>
    <xf numFmtId="0" fontId="11" fillId="5" borderId="5" xfId="3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center" vertical="center" wrapText="1"/>
    </xf>
    <xf numFmtId="0" fontId="11" fillId="5" borderId="7" xfId="3" applyFont="1" applyFill="1" applyBorder="1" applyAlignment="1">
      <alignment horizontal="center" vertical="center" wrapText="1"/>
    </xf>
    <xf numFmtId="0" fontId="11" fillId="5" borderId="9" xfId="3" applyFont="1" applyFill="1" applyBorder="1" applyAlignment="1">
      <alignment horizontal="center" vertical="center" wrapText="1"/>
    </xf>
    <xf numFmtId="0" fontId="11" fillId="5" borderId="10" xfId="3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1" fillId="5" borderId="26" xfId="3" applyFont="1" applyFill="1" applyBorder="1" applyAlignment="1">
      <alignment horizontal="center" vertical="center" wrapText="1"/>
    </xf>
    <xf numFmtId="0" fontId="11" fillId="5" borderId="34" xfId="3" applyFont="1" applyFill="1" applyBorder="1" applyAlignment="1">
      <alignment horizontal="center" vertical="center" wrapText="1"/>
    </xf>
    <xf numFmtId="0" fontId="11" fillId="5" borderId="28" xfId="3" applyFont="1" applyFill="1" applyBorder="1" applyAlignment="1">
      <alignment horizontal="center" vertical="center" wrapText="1"/>
    </xf>
    <xf numFmtId="0" fontId="11" fillId="5" borderId="29" xfId="3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left" vertical="center" wrapText="1"/>
    </xf>
    <xf numFmtId="0" fontId="18" fillId="3" borderId="34" xfId="0" applyFont="1" applyFill="1" applyBorder="1" applyAlignment="1">
      <alignment horizontal="left" vertical="center" wrapText="1"/>
    </xf>
    <xf numFmtId="0" fontId="18" fillId="3" borderId="28" xfId="0" applyFont="1" applyFill="1" applyBorder="1" applyAlignment="1">
      <alignment horizontal="left" vertical="center" wrapText="1"/>
    </xf>
    <xf numFmtId="0" fontId="18" fillId="3" borderId="29" xfId="0" applyFont="1" applyFill="1" applyBorder="1" applyAlignment="1">
      <alignment horizontal="left" vertical="center" wrapText="1"/>
    </xf>
    <xf numFmtId="0" fontId="7" fillId="2" borderId="5" xfId="13" applyFont="1" applyFill="1" applyBorder="1" applyAlignment="1">
      <alignment horizontal="center" vertical="center"/>
    </xf>
    <xf numFmtId="0" fontId="17" fillId="2" borderId="16" xfId="4" applyFont="1" applyFill="1" applyBorder="1" applyAlignment="1">
      <alignment horizontal="center" vertical="center" wrapText="1"/>
    </xf>
    <xf numFmtId="166" fontId="16" fillId="0" borderId="5" xfId="1" applyNumberFormat="1" applyFont="1" applyFill="1" applyBorder="1" applyAlignment="1">
      <alignment horizontal="right" vertical="center"/>
    </xf>
  </cellXfs>
  <cellStyles count="30">
    <cellStyle name="Normal" xfId="0" builtinId="0"/>
    <cellStyle name="Normal 10" xfId="25" xr:uid="{00000000-0005-0000-0000-000001000000}"/>
    <cellStyle name="Normal 11" xfId="12" xr:uid="{00000000-0005-0000-0000-000002000000}"/>
    <cellStyle name="Normal 12" xfId="9" xr:uid="{00000000-0005-0000-0000-000003000000}"/>
    <cellStyle name="Normal 14 2" xfId="18" xr:uid="{00000000-0005-0000-0000-000004000000}"/>
    <cellStyle name="Normal 15 2" xfId="19" xr:uid="{00000000-0005-0000-0000-000005000000}"/>
    <cellStyle name="Normal 16" xfId="10" xr:uid="{00000000-0005-0000-0000-000006000000}"/>
    <cellStyle name="Normal 18" xfId="27" xr:uid="{00000000-0005-0000-0000-000007000000}"/>
    <cellStyle name="Normal 2" xfId="29" xr:uid="{D64C8AB7-6A2B-490C-8948-7B139E1D8B7C}"/>
    <cellStyle name="Normal 21" xfId="6" xr:uid="{00000000-0005-0000-0000-000008000000}"/>
    <cellStyle name="Normal 22" xfId="7" xr:uid="{00000000-0005-0000-0000-000009000000}"/>
    <cellStyle name="Normal 23" xfId="8" xr:uid="{00000000-0005-0000-0000-00000A000000}"/>
    <cellStyle name="Normal 27" xfId="11" xr:uid="{00000000-0005-0000-0000-00000B000000}"/>
    <cellStyle name="Normal 3" xfId="16" xr:uid="{00000000-0005-0000-0000-00000C000000}"/>
    <cellStyle name="Normal 3 2" xfId="22" xr:uid="{00000000-0005-0000-0000-00000D000000}"/>
    <cellStyle name="Normal 31" xfId="21" xr:uid="{00000000-0005-0000-0000-00000E000000}"/>
    <cellStyle name="Normal 32" xfId="20" xr:uid="{00000000-0005-0000-0000-00000F000000}"/>
    <cellStyle name="Normal 4" xfId="17" xr:uid="{00000000-0005-0000-0000-000010000000}"/>
    <cellStyle name="Normal 4 2" xfId="23" xr:uid="{00000000-0005-0000-0000-000011000000}"/>
    <cellStyle name="Normal 5" xfId="24" xr:uid="{00000000-0005-0000-0000-000012000000}"/>
    <cellStyle name="Normal 5 10" xfId="26" xr:uid="{00000000-0005-0000-0000-000013000000}"/>
    <cellStyle name="Normal 6" xfId="14" xr:uid="{00000000-0005-0000-0000-000014000000}"/>
    <cellStyle name="Normal 7" xfId="13" xr:uid="{00000000-0005-0000-0000-000015000000}"/>
    <cellStyle name="Normal 8" xfId="15" xr:uid="{00000000-0005-0000-0000-000016000000}"/>
    <cellStyle name="Normal_Planilha Orçamento Padrão" xfId="3" xr:uid="{00000000-0005-0000-0000-000017000000}"/>
    <cellStyle name="Normal_Tabela_Preços_sem_BDI" xfId="5" xr:uid="{00000000-0005-0000-0000-000018000000}"/>
    <cellStyle name="Normal_Tabela_Preços_sem_BDI_Jan_2005" xfId="2" xr:uid="{00000000-0005-0000-0000-000019000000}"/>
    <cellStyle name="Normal_Tabela2002BDI" xfId="4" xr:uid="{00000000-0005-0000-0000-00001A000000}"/>
    <cellStyle name="Vírgula" xfId="1" builtinId="3"/>
    <cellStyle name="Vírgula 2" xfId="28" xr:uid="{5A061C51-40D6-48C8-8F30-011CF0963678}"/>
  </cellStyles>
  <dxfs count="0"/>
  <tableStyles count="0" defaultTableStyle="TableStyleMedium2" defaultPivotStyle="PivotStyleLight16"/>
  <colors>
    <mruColors>
      <color rgb="FFC51E11"/>
      <color rgb="FFEFF6EA"/>
      <color rgb="FF000099"/>
      <color rgb="FF0033CC"/>
      <color rgb="FFFFFFE5"/>
      <color rgb="FFF6FAF4"/>
      <color rgb="FFF6F8FC"/>
      <color rgb="FFEBF9EB"/>
      <color rgb="FFFCFEFC"/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119062</xdr:rowOff>
    </xdr:from>
    <xdr:to>
      <xdr:col>3</xdr:col>
      <xdr:colOff>514350</xdr:colOff>
      <xdr:row>1</xdr:row>
      <xdr:rowOff>964247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AD4E34C-F9A3-4F9A-29A0-EA221C5783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76" t="2085" r="22488" b="-2085"/>
        <a:stretch/>
      </xdr:blipFill>
      <xdr:spPr bwMode="auto">
        <a:xfrm>
          <a:off x="404813" y="321468"/>
          <a:ext cx="1419225" cy="8451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13</xdr:col>
      <xdr:colOff>1035843</xdr:colOff>
      <xdr:row>1</xdr:row>
      <xdr:rowOff>95250</xdr:rowOff>
    </xdr:from>
    <xdr:ext cx="1419225" cy="845185"/>
    <xdr:pic>
      <xdr:nvPicPr>
        <xdr:cNvPr id="5" name="Imagem 4">
          <a:extLst>
            <a:ext uri="{FF2B5EF4-FFF2-40B4-BE49-F238E27FC236}">
              <a16:creationId xmlns:a16="http://schemas.microsoft.com/office/drawing/2014/main" id="{99AE89D5-2E1A-41FC-9174-7E257B47AB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76" t="2085" r="22488" b="-2085"/>
        <a:stretch/>
      </xdr:blipFill>
      <xdr:spPr bwMode="auto">
        <a:xfrm>
          <a:off x="12275343" y="297656"/>
          <a:ext cx="1419225" cy="8451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A8CD-7663-4C8C-80C5-199D96883D00}">
  <sheetPr>
    <pageSetUpPr autoPageBreaks="0" fitToPage="1"/>
  </sheetPr>
  <dimension ref="B1:X29"/>
  <sheetViews>
    <sheetView showGridLines="0" tabSelected="1" topLeftCell="A15" zoomScaleNormal="100" zoomScaleSheetLayoutView="85" zoomScalePageLayoutView="70" workbookViewId="0">
      <selection activeCell="K28" sqref="K28"/>
    </sheetView>
  </sheetViews>
  <sheetFormatPr defaultRowHeight="12.75" x14ac:dyDescent="0.2"/>
  <cols>
    <col min="1" max="1" width="2.5703125" style="15" customWidth="1"/>
    <col min="2" max="2" width="5.5703125" style="22" bestFit="1" customWidth="1"/>
    <col min="3" max="3" width="11.5703125" style="29" bestFit="1" customWidth="1"/>
    <col min="4" max="4" width="8.42578125" style="16" customWidth="1"/>
    <col min="5" max="5" width="64.85546875" style="17" customWidth="1"/>
    <col min="6" max="6" width="7.42578125" style="18" bestFit="1" customWidth="1"/>
    <col min="7" max="7" width="6.85546875" style="19" bestFit="1" customWidth="1"/>
    <col min="8" max="8" width="8.140625" style="19" bestFit="1" customWidth="1"/>
    <col min="9" max="9" width="11" style="19" hidden="1" customWidth="1"/>
    <col min="10" max="10" width="10.5703125" style="20" hidden="1" customWidth="1"/>
    <col min="11" max="11" width="13" style="21" customWidth="1"/>
    <col min="12" max="12" width="1.85546875" style="15" customWidth="1"/>
    <col min="13" max="13" width="7.7109375" style="37" customWidth="1"/>
    <col min="14" max="14" width="53.5703125" style="37" customWidth="1"/>
    <col min="15" max="15" width="38.7109375" style="37" customWidth="1"/>
    <col min="16" max="16" width="12.5703125" style="15" bestFit="1" customWidth="1"/>
    <col min="17" max="17" width="12.140625" style="15" bestFit="1" customWidth="1"/>
    <col min="18" max="18" width="9.85546875" style="15" bestFit="1" customWidth="1"/>
    <col min="19" max="19" width="9.85546875" style="15" customWidth="1"/>
    <col min="20" max="20" width="2.42578125" style="15" customWidth="1"/>
    <col min="21" max="224" width="9.140625" style="15"/>
    <col min="225" max="225" width="4.85546875" style="15" customWidth="1"/>
    <col min="226" max="227" width="9" style="15" customWidth="1"/>
    <col min="228" max="228" width="67.7109375" style="15" customWidth="1"/>
    <col min="229" max="229" width="7" style="15" customWidth="1"/>
    <col min="230" max="230" width="10.5703125" style="15" customWidth="1"/>
    <col min="231" max="231" width="11.7109375" style="15" customWidth="1"/>
    <col min="232" max="232" width="14.42578125" style="15" customWidth="1"/>
    <col min="233" max="233" width="11" style="15" customWidth="1"/>
    <col min="234" max="480" width="9.140625" style="15"/>
    <col min="481" max="481" width="4.85546875" style="15" customWidth="1"/>
    <col min="482" max="483" width="9" style="15" customWidth="1"/>
    <col min="484" max="484" width="67.7109375" style="15" customWidth="1"/>
    <col min="485" max="485" width="7" style="15" customWidth="1"/>
    <col min="486" max="486" width="10.5703125" style="15" customWidth="1"/>
    <col min="487" max="487" width="11.7109375" style="15" customWidth="1"/>
    <col min="488" max="488" width="14.42578125" style="15" customWidth="1"/>
    <col min="489" max="489" width="11" style="15" customWidth="1"/>
    <col min="490" max="736" width="9.140625" style="15"/>
    <col min="737" max="737" width="4.85546875" style="15" customWidth="1"/>
    <col min="738" max="739" width="9" style="15" customWidth="1"/>
    <col min="740" max="740" width="67.7109375" style="15" customWidth="1"/>
    <col min="741" max="741" width="7" style="15" customWidth="1"/>
    <col min="742" max="742" width="10.5703125" style="15" customWidth="1"/>
    <col min="743" max="743" width="11.7109375" style="15" customWidth="1"/>
    <col min="744" max="744" width="14.42578125" style="15" customWidth="1"/>
    <col min="745" max="745" width="11" style="15" customWidth="1"/>
    <col min="746" max="992" width="9.140625" style="15"/>
    <col min="993" max="993" width="4.85546875" style="15" customWidth="1"/>
    <col min="994" max="995" width="9" style="15" customWidth="1"/>
    <col min="996" max="996" width="67.7109375" style="15" customWidth="1"/>
    <col min="997" max="997" width="7" style="15" customWidth="1"/>
    <col min="998" max="998" width="10.5703125" style="15" customWidth="1"/>
    <col min="999" max="999" width="11.7109375" style="15" customWidth="1"/>
    <col min="1000" max="1000" width="14.42578125" style="15" customWidth="1"/>
    <col min="1001" max="1001" width="11" style="15" customWidth="1"/>
    <col min="1002" max="1248" width="9.140625" style="15"/>
    <col min="1249" max="1249" width="4.85546875" style="15" customWidth="1"/>
    <col min="1250" max="1251" width="9" style="15" customWidth="1"/>
    <col min="1252" max="1252" width="67.7109375" style="15" customWidth="1"/>
    <col min="1253" max="1253" width="7" style="15" customWidth="1"/>
    <col min="1254" max="1254" width="10.5703125" style="15" customWidth="1"/>
    <col min="1255" max="1255" width="11.7109375" style="15" customWidth="1"/>
    <col min="1256" max="1256" width="14.42578125" style="15" customWidth="1"/>
    <col min="1257" max="1257" width="11" style="15" customWidth="1"/>
    <col min="1258" max="1504" width="9.140625" style="15"/>
    <col min="1505" max="1505" width="4.85546875" style="15" customWidth="1"/>
    <col min="1506" max="1507" width="9" style="15" customWidth="1"/>
    <col min="1508" max="1508" width="67.7109375" style="15" customWidth="1"/>
    <col min="1509" max="1509" width="7" style="15" customWidth="1"/>
    <col min="1510" max="1510" width="10.5703125" style="15" customWidth="1"/>
    <col min="1511" max="1511" width="11.7109375" style="15" customWidth="1"/>
    <col min="1512" max="1512" width="14.42578125" style="15" customWidth="1"/>
    <col min="1513" max="1513" width="11" style="15" customWidth="1"/>
    <col min="1514" max="1760" width="9.140625" style="15"/>
    <col min="1761" max="1761" width="4.85546875" style="15" customWidth="1"/>
    <col min="1762" max="1763" width="9" style="15" customWidth="1"/>
    <col min="1764" max="1764" width="67.7109375" style="15" customWidth="1"/>
    <col min="1765" max="1765" width="7" style="15" customWidth="1"/>
    <col min="1766" max="1766" width="10.5703125" style="15" customWidth="1"/>
    <col min="1767" max="1767" width="11.7109375" style="15" customWidth="1"/>
    <col min="1768" max="1768" width="14.42578125" style="15" customWidth="1"/>
    <col min="1769" max="1769" width="11" style="15" customWidth="1"/>
    <col min="1770" max="2016" width="9.140625" style="15"/>
    <col min="2017" max="2017" width="4.85546875" style="15" customWidth="1"/>
    <col min="2018" max="2019" width="9" style="15" customWidth="1"/>
    <col min="2020" max="2020" width="67.7109375" style="15" customWidth="1"/>
    <col min="2021" max="2021" width="7" style="15" customWidth="1"/>
    <col min="2022" max="2022" width="10.5703125" style="15" customWidth="1"/>
    <col min="2023" max="2023" width="11.7109375" style="15" customWidth="1"/>
    <col min="2024" max="2024" width="14.42578125" style="15" customWidth="1"/>
    <col min="2025" max="2025" width="11" style="15" customWidth="1"/>
    <col min="2026" max="2272" width="9.140625" style="15"/>
    <col min="2273" max="2273" width="4.85546875" style="15" customWidth="1"/>
    <col min="2274" max="2275" width="9" style="15" customWidth="1"/>
    <col min="2276" max="2276" width="67.7109375" style="15" customWidth="1"/>
    <col min="2277" max="2277" width="7" style="15" customWidth="1"/>
    <col min="2278" max="2278" width="10.5703125" style="15" customWidth="1"/>
    <col min="2279" max="2279" width="11.7109375" style="15" customWidth="1"/>
    <col min="2280" max="2280" width="14.42578125" style="15" customWidth="1"/>
    <col min="2281" max="2281" width="11" style="15" customWidth="1"/>
    <col min="2282" max="2528" width="9.140625" style="15"/>
    <col min="2529" max="2529" width="4.85546875" style="15" customWidth="1"/>
    <col min="2530" max="2531" width="9" style="15" customWidth="1"/>
    <col min="2532" max="2532" width="67.7109375" style="15" customWidth="1"/>
    <col min="2533" max="2533" width="7" style="15" customWidth="1"/>
    <col min="2534" max="2534" width="10.5703125" style="15" customWidth="1"/>
    <col min="2535" max="2535" width="11.7109375" style="15" customWidth="1"/>
    <col min="2536" max="2536" width="14.42578125" style="15" customWidth="1"/>
    <col min="2537" max="2537" width="11" style="15" customWidth="1"/>
    <col min="2538" max="2784" width="9.140625" style="15"/>
    <col min="2785" max="2785" width="4.85546875" style="15" customWidth="1"/>
    <col min="2786" max="2787" width="9" style="15" customWidth="1"/>
    <col min="2788" max="2788" width="67.7109375" style="15" customWidth="1"/>
    <col min="2789" max="2789" width="7" style="15" customWidth="1"/>
    <col min="2790" max="2790" width="10.5703125" style="15" customWidth="1"/>
    <col min="2791" max="2791" width="11.7109375" style="15" customWidth="1"/>
    <col min="2792" max="2792" width="14.42578125" style="15" customWidth="1"/>
    <col min="2793" max="2793" width="11" style="15" customWidth="1"/>
    <col min="2794" max="3040" width="9.140625" style="15"/>
    <col min="3041" max="3041" width="4.85546875" style="15" customWidth="1"/>
    <col min="3042" max="3043" width="9" style="15" customWidth="1"/>
    <col min="3044" max="3044" width="67.7109375" style="15" customWidth="1"/>
    <col min="3045" max="3045" width="7" style="15" customWidth="1"/>
    <col min="3046" max="3046" width="10.5703125" style="15" customWidth="1"/>
    <col min="3047" max="3047" width="11.7109375" style="15" customWidth="1"/>
    <col min="3048" max="3048" width="14.42578125" style="15" customWidth="1"/>
    <col min="3049" max="3049" width="11" style="15" customWidth="1"/>
    <col min="3050" max="3296" width="9.140625" style="15"/>
    <col min="3297" max="3297" width="4.85546875" style="15" customWidth="1"/>
    <col min="3298" max="3299" width="9" style="15" customWidth="1"/>
    <col min="3300" max="3300" width="67.7109375" style="15" customWidth="1"/>
    <col min="3301" max="3301" width="7" style="15" customWidth="1"/>
    <col min="3302" max="3302" width="10.5703125" style="15" customWidth="1"/>
    <col min="3303" max="3303" width="11.7109375" style="15" customWidth="1"/>
    <col min="3304" max="3304" width="14.42578125" style="15" customWidth="1"/>
    <col min="3305" max="3305" width="11" style="15" customWidth="1"/>
    <col min="3306" max="3552" width="9.140625" style="15"/>
    <col min="3553" max="3553" width="4.85546875" style="15" customWidth="1"/>
    <col min="3554" max="3555" width="9" style="15" customWidth="1"/>
    <col min="3556" max="3556" width="67.7109375" style="15" customWidth="1"/>
    <col min="3557" max="3557" width="7" style="15" customWidth="1"/>
    <col min="3558" max="3558" width="10.5703125" style="15" customWidth="1"/>
    <col min="3559" max="3559" width="11.7109375" style="15" customWidth="1"/>
    <col min="3560" max="3560" width="14.42578125" style="15" customWidth="1"/>
    <col min="3561" max="3561" width="11" style="15" customWidth="1"/>
    <col min="3562" max="3808" width="9.140625" style="15"/>
    <col min="3809" max="3809" width="4.85546875" style="15" customWidth="1"/>
    <col min="3810" max="3811" width="9" style="15" customWidth="1"/>
    <col min="3812" max="3812" width="67.7109375" style="15" customWidth="1"/>
    <col min="3813" max="3813" width="7" style="15" customWidth="1"/>
    <col min="3814" max="3814" width="10.5703125" style="15" customWidth="1"/>
    <col min="3815" max="3815" width="11.7109375" style="15" customWidth="1"/>
    <col min="3816" max="3816" width="14.42578125" style="15" customWidth="1"/>
    <col min="3817" max="3817" width="11" style="15" customWidth="1"/>
    <col min="3818" max="4064" width="9.140625" style="15"/>
    <col min="4065" max="4065" width="4.85546875" style="15" customWidth="1"/>
    <col min="4066" max="4067" width="9" style="15" customWidth="1"/>
    <col min="4068" max="4068" width="67.7109375" style="15" customWidth="1"/>
    <col min="4069" max="4069" width="7" style="15" customWidth="1"/>
    <col min="4070" max="4070" width="10.5703125" style="15" customWidth="1"/>
    <col min="4071" max="4071" width="11.7109375" style="15" customWidth="1"/>
    <col min="4072" max="4072" width="14.42578125" style="15" customWidth="1"/>
    <col min="4073" max="4073" width="11" style="15" customWidth="1"/>
    <col min="4074" max="4320" width="9.140625" style="15"/>
    <col min="4321" max="4321" width="4.85546875" style="15" customWidth="1"/>
    <col min="4322" max="4323" width="9" style="15" customWidth="1"/>
    <col min="4324" max="4324" width="67.7109375" style="15" customWidth="1"/>
    <col min="4325" max="4325" width="7" style="15" customWidth="1"/>
    <col min="4326" max="4326" width="10.5703125" style="15" customWidth="1"/>
    <col min="4327" max="4327" width="11.7109375" style="15" customWidth="1"/>
    <col min="4328" max="4328" width="14.42578125" style="15" customWidth="1"/>
    <col min="4329" max="4329" width="11" style="15" customWidth="1"/>
    <col min="4330" max="4576" width="9.140625" style="15"/>
    <col min="4577" max="4577" width="4.85546875" style="15" customWidth="1"/>
    <col min="4578" max="4579" width="9" style="15" customWidth="1"/>
    <col min="4580" max="4580" width="67.7109375" style="15" customWidth="1"/>
    <col min="4581" max="4581" width="7" style="15" customWidth="1"/>
    <col min="4582" max="4582" width="10.5703125" style="15" customWidth="1"/>
    <col min="4583" max="4583" width="11.7109375" style="15" customWidth="1"/>
    <col min="4584" max="4584" width="14.42578125" style="15" customWidth="1"/>
    <col min="4585" max="4585" width="11" style="15" customWidth="1"/>
    <col min="4586" max="4832" width="9.140625" style="15"/>
    <col min="4833" max="4833" width="4.85546875" style="15" customWidth="1"/>
    <col min="4834" max="4835" width="9" style="15" customWidth="1"/>
    <col min="4836" max="4836" width="67.7109375" style="15" customWidth="1"/>
    <col min="4837" max="4837" width="7" style="15" customWidth="1"/>
    <col min="4838" max="4838" width="10.5703125" style="15" customWidth="1"/>
    <col min="4839" max="4839" width="11.7109375" style="15" customWidth="1"/>
    <col min="4840" max="4840" width="14.42578125" style="15" customWidth="1"/>
    <col min="4841" max="4841" width="11" style="15" customWidth="1"/>
    <col min="4842" max="5088" width="9.140625" style="15"/>
    <col min="5089" max="5089" width="4.85546875" style="15" customWidth="1"/>
    <col min="5090" max="5091" width="9" style="15" customWidth="1"/>
    <col min="5092" max="5092" width="67.7109375" style="15" customWidth="1"/>
    <col min="5093" max="5093" width="7" style="15" customWidth="1"/>
    <col min="5094" max="5094" width="10.5703125" style="15" customWidth="1"/>
    <col min="5095" max="5095" width="11.7109375" style="15" customWidth="1"/>
    <col min="5096" max="5096" width="14.42578125" style="15" customWidth="1"/>
    <col min="5097" max="5097" width="11" style="15" customWidth="1"/>
    <col min="5098" max="5344" width="9.140625" style="15"/>
    <col min="5345" max="5345" width="4.85546875" style="15" customWidth="1"/>
    <col min="5346" max="5347" width="9" style="15" customWidth="1"/>
    <col min="5348" max="5348" width="67.7109375" style="15" customWidth="1"/>
    <col min="5349" max="5349" width="7" style="15" customWidth="1"/>
    <col min="5350" max="5350" width="10.5703125" style="15" customWidth="1"/>
    <col min="5351" max="5351" width="11.7109375" style="15" customWidth="1"/>
    <col min="5352" max="5352" width="14.42578125" style="15" customWidth="1"/>
    <col min="5353" max="5353" width="11" style="15" customWidth="1"/>
    <col min="5354" max="5600" width="9.140625" style="15"/>
    <col min="5601" max="5601" width="4.85546875" style="15" customWidth="1"/>
    <col min="5602" max="5603" width="9" style="15" customWidth="1"/>
    <col min="5604" max="5604" width="67.7109375" style="15" customWidth="1"/>
    <col min="5605" max="5605" width="7" style="15" customWidth="1"/>
    <col min="5606" max="5606" width="10.5703125" style="15" customWidth="1"/>
    <col min="5607" max="5607" width="11.7109375" style="15" customWidth="1"/>
    <col min="5608" max="5608" width="14.42578125" style="15" customWidth="1"/>
    <col min="5609" max="5609" width="11" style="15" customWidth="1"/>
    <col min="5610" max="5856" width="9.140625" style="15"/>
    <col min="5857" max="5857" width="4.85546875" style="15" customWidth="1"/>
    <col min="5858" max="5859" width="9" style="15" customWidth="1"/>
    <col min="5860" max="5860" width="67.7109375" style="15" customWidth="1"/>
    <col min="5861" max="5861" width="7" style="15" customWidth="1"/>
    <col min="5862" max="5862" width="10.5703125" style="15" customWidth="1"/>
    <col min="5863" max="5863" width="11.7109375" style="15" customWidth="1"/>
    <col min="5864" max="5864" width="14.42578125" style="15" customWidth="1"/>
    <col min="5865" max="5865" width="11" style="15" customWidth="1"/>
    <col min="5866" max="6112" width="9.140625" style="15"/>
    <col min="6113" max="6113" width="4.85546875" style="15" customWidth="1"/>
    <col min="6114" max="6115" width="9" style="15" customWidth="1"/>
    <col min="6116" max="6116" width="67.7109375" style="15" customWidth="1"/>
    <col min="6117" max="6117" width="7" style="15" customWidth="1"/>
    <col min="6118" max="6118" width="10.5703125" style="15" customWidth="1"/>
    <col min="6119" max="6119" width="11.7109375" style="15" customWidth="1"/>
    <col min="6120" max="6120" width="14.42578125" style="15" customWidth="1"/>
    <col min="6121" max="6121" width="11" style="15" customWidth="1"/>
    <col min="6122" max="6368" width="9.140625" style="15"/>
    <col min="6369" max="6369" width="4.85546875" style="15" customWidth="1"/>
    <col min="6370" max="6371" width="9" style="15" customWidth="1"/>
    <col min="6372" max="6372" width="67.7109375" style="15" customWidth="1"/>
    <col min="6373" max="6373" width="7" style="15" customWidth="1"/>
    <col min="6374" max="6374" width="10.5703125" style="15" customWidth="1"/>
    <col min="6375" max="6375" width="11.7109375" style="15" customWidth="1"/>
    <col min="6376" max="6376" width="14.42578125" style="15" customWidth="1"/>
    <col min="6377" max="6377" width="11" style="15" customWidth="1"/>
    <col min="6378" max="6624" width="9.140625" style="15"/>
    <col min="6625" max="6625" width="4.85546875" style="15" customWidth="1"/>
    <col min="6626" max="6627" width="9" style="15" customWidth="1"/>
    <col min="6628" max="6628" width="67.7109375" style="15" customWidth="1"/>
    <col min="6629" max="6629" width="7" style="15" customWidth="1"/>
    <col min="6630" max="6630" width="10.5703125" style="15" customWidth="1"/>
    <col min="6631" max="6631" width="11.7109375" style="15" customWidth="1"/>
    <col min="6632" max="6632" width="14.42578125" style="15" customWidth="1"/>
    <col min="6633" max="6633" width="11" style="15" customWidth="1"/>
    <col min="6634" max="6880" width="9.140625" style="15"/>
    <col min="6881" max="6881" width="4.85546875" style="15" customWidth="1"/>
    <col min="6882" max="6883" width="9" style="15" customWidth="1"/>
    <col min="6884" max="6884" width="67.7109375" style="15" customWidth="1"/>
    <col min="6885" max="6885" width="7" style="15" customWidth="1"/>
    <col min="6886" max="6886" width="10.5703125" style="15" customWidth="1"/>
    <col min="6887" max="6887" width="11.7109375" style="15" customWidth="1"/>
    <col min="6888" max="6888" width="14.42578125" style="15" customWidth="1"/>
    <col min="6889" max="6889" width="11" style="15" customWidth="1"/>
    <col min="6890" max="7136" width="9.140625" style="15"/>
    <col min="7137" max="7137" width="4.85546875" style="15" customWidth="1"/>
    <col min="7138" max="7139" width="9" style="15" customWidth="1"/>
    <col min="7140" max="7140" width="67.7109375" style="15" customWidth="1"/>
    <col min="7141" max="7141" width="7" style="15" customWidth="1"/>
    <col min="7142" max="7142" width="10.5703125" style="15" customWidth="1"/>
    <col min="7143" max="7143" width="11.7109375" style="15" customWidth="1"/>
    <col min="7144" max="7144" width="14.42578125" style="15" customWidth="1"/>
    <col min="7145" max="7145" width="11" style="15" customWidth="1"/>
    <col min="7146" max="7392" width="9.140625" style="15"/>
    <col min="7393" max="7393" width="4.85546875" style="15" customWidth="1"/>
    <col min="7394" max="7395" width="9" style="15" customWidth="1"/>
    <col min="7396" max="7396" width="67.7109375" style="15" customWidth="1"/>
    <col min="7397" max="7397" width="7" style="15" customWidth="1"/>
    <col min="7398" max="7398" width="10.5703125" style="15" customWidth="1"/>
    <col min="7399" max="7399" width="11.7109375" style="15" customWidth="1"/>
    <col min="7400" max="7400" width="14.42578125" style="15" customWidth="1"/>
    <col min="7401" max="7401" width="11" style="15" customWidth="1"/>
    <col min="7402" max="7648" width="9.140625" style="15"/>
    <col min="7649" max="7649" width="4.85546875" style="15" customWidth="1"/>
    <col min="7650" max="7651" width="9" style="15" customWidth="1"/>
    <col min="7652" max="7652" width="67.7109375" style="15" customWidth="1"/>
    <col min="7653" max="7653" width="7" style="15" customWidth="1"/>
    <col min="7654" max="7654" width="10.5703125" style="15" customWidth="1"/>
    <col min="7655" max="7655" width="11.7109375" style="15" customWidth="1"/>
    <col min="7656" max="7656" width="14.42578125" style="15" customWidth="1"/>
    <col min="7657" max="7657" width="11" style="15" customWidth="1"/>
    <col min="7658" max="7904" width="9.140625" style="15"/>
    <col min="7905" max="7905" width="4.85546875" style="15" customWidth="1"/>
    <col min="7906" max="7907" width="9" style="15" customWidth="1"/>
    <col min="7908" max="7908" width="67.7109375" style="15" customWidth="1"/>
    <col min="7909" max="7909" width="7" style="15" customWidth="1"/>
    <col min="7910" max="7910" width="10.5703125" style="15" customWidth="1"/>
    <col min="7911" max="7911" width="11.7109375" style="15" customWidth="1"/>
    <col min="7912" max="7912" width="14.42578125" style="15" customWidth="1"/>
    <col min="7913" max="7913" width="11" style="15" customWidth="1"/>
    <col min="7914" max="8160" width="9.140625" style="15"/>
    <col min="8161" max="8161" width="4.85546875" style="15" customWidth="1"/>
    <col min="8162" max="8163" width="9" style="15" customWidth="1"/>
    <col min="8164" max="8164" width="67.7109375" style="15" customWidth="1"/>
    <col min="8165" max="8165" width="7" style="15" customWidth="1"/>
    <col min="8166" max="8166" width="10.5703125" style="15" customWidth="1"/>
    <col min="8167" max="8167" width="11.7109375" style="15" customWidth="1"/>
    <col min="8168" max="8168" width="14.42578125" style="15" customWidth="1"/>
    <col min="8169" max="8169" width="11" style="15" customWidth="1"/>
    <col min="8170" max="8416" width="9.140625" style="15"/>
    <col min="8417" max="8417" width="4.85546875" style="15" customWidth="1"/>
    <col min="8418" max="8419" width="9" style="15" customWidth="1"/>
    <col min="8420" max="8420" width="67.7109375" style="15" customWidth="1"/>
    <col min="8421" max="8421" width="7" style="15" customWidth="1"/>
    <col min="8422" max="8422" width="10.5703125" style="15" customWidth="1"/>
    <col min="8423" max="8423" width="11.7109375" style="15" customWidth="1"/>
    <col min="8424" max="8424" width="14.42578125" style="15" customWidth="1"/>
    <col min="8425" max="8425" width="11" style="15" customWidth="1"/>
    <col min="8426" max="8672" width="9.140625" style="15"/>
    <col min="8673" max="8673" width="4.85546875" style="15" customWidth="1"/>
    <col min="8674" max="8675" width="9" style="15" customWidth="1"/>
    <col min="8676" max="8676" width="67.7109375" style="15" customWidth="1"/>
    <col min="8677" max="8677" width="7" style="15" customWidth="1"/>
    <col min="8678" max="8678" width="10.5703125" style="15" customWidth="1"/>
    <col min="8679" max="8679" width="11.7109375" style="15" customWidth="1"/>
    <col min="8680" max="8680" width="14.42578125" style="15" customWidth="1"/>
    <col min="8681" max="8681" width="11" style="15" customWidth="1"/>
    <col min="8682" max="8928" width="9.140625" style="15"/>
    <col min="8929" max="8929" width="4.85546875" style="15" customWidth="1"/>
    <col min="8930" max="8931" width="9" style="15" customWidth="1"/>
    <col min="8932" max="8932" width="67.7109375" style="15" customWidth="1"/>
    <col min="8933" max="8933" width="7" style="15" customWidth="1"/>
    <col min="8934" max="8934" width="10.5703125" style="15" customWidth="1"/>
    <col min="8935" max="8935" width="11.7109375" style="15" customWidth="1"/>
    <col min="8936" max="8936" width="14.42578125" style="15" customWidth="1"/>
    <col min="8937" max="8937" width="11" style="15" customWidth="1"/>
    <col min="8938" max="9184" width="9.140625" style="15"/>
    <col min="9185" max="9185" width="4.85546875" style="15" customWidth="1"/>
    <col min="9186" max="9187" width="9" style="15" customWidth="1"/>
    <col min="9188" max="9188" width="67.7109375" style="15" customWidth="1"/>
    <col min="9189" max="9189" width="7" style="15" customWidth="1"/>
    <col min="9190" max="9190" width="10.5703125" style="15" customWidth="1"/>
    <col min="9191" max="9191" width="11.7109375" style="15" customWidth="1"/>
    <col min="9192" max="9192" width="14.42578125" style="15" customWidth="1"/>
    <col min="9193" max="9193" width="11" style="15" customWidth="1"/>
    <col min="9194" max="9440" width="9.140625" style="15"/>
    <col min="9441" max="9441" width="4.85546875" style="15" customWidth="1"/>
    <col min="9442" max="9443" width="9" style="15" customWidth="1"/>
    <col min="9444" max="9444" width="67.7109375" style="15" customWidth="1"/>
    <col min="9445" max="9445" width="7" style="15" customWidth="1"/>
    <col min="9446" max="9446" width="10.5703125" style="15" customWidth="1"/>
    <col min="9447" max="9447" width="11.7109375" style="15" customWidth="1"/>
    <col min="9448" max="9448" width="14.42578125" style="15" customWidth="1"/>
    <col min="9449" max="9449" width="11" style="15" customWidth="1"/>
    <col min="9450" max="9696" width="9.140625" style="15"/>
    <col min="9697" max="9697" width="4.85546875" style="15" customWidth="1"/>
    <col min="9698" max="9699" width="9" style="15" customWidth="1"/>
    <col min="9700" max="9700" width="67.7109375" style="15" customWidth="1"/>
    <col min="9701" max="9701" width="7" style="15" customWidth="1"/>
    <col min="9702" max="9702" width="10.5703125" style="15" customWidth="1"/>
    <col min="9703" max="9703" width="11.7109375" style="15" customWidth="1"/>
    <col min="9704" max="9704" width="14.42578125" style="15" customWidth="1"/>
    <col min="9705" max="9705" width="11" style="15" customWidth="1"/>
    <col min="9706" max="9952" width="9.140625" style="15"/>
    <col min="9953" max="9953" width="4.85546875" style="15" customWidth="1"/>
    <col min="9954" max="9955" width="9" style="15" customWidth="1"/>
    <col min="9956" max="9956" width="67.7109375" style="15" customWidth="1"/>
    <col min="9957" max="9957" width="7" style="15" customWidth="1"/>
    <col min="9958" max="9958" width="10.5703125" style="15" customWidth="1"/>
    <col min="9959" max="9959" width="11.7109375" style="15" customWidth="1"/>
    <col min="9960" max="9960" width="14.42578125" style="15" customWidth="1"/>
    <col min="9961" max="9961" width="11" style="15" customWidth="1"/>
    <col min="9962" max="10208" width="9.140625" style="15"/>
    <col min="10209" max="10209" width="4.85546875" style="15" customWidth="1"/>
    <col min="10210" max="10211" width="9" style="15" customWidth="1"/>
    <col min="10212" max="10212" width="67.7109375" style="15" customWidth="1"/>
    <col min="10213" max="10213" width="7" style="15" customWidth="1"/>
    <col min="10214" max="10214" width="10.5703125" style="15" customWidth="1"/>
    <col min="10215" max="10215" width="11.7109375" style="15" customWidth="1"/>
    <col min="10216" max="10216" width="14.42578125" style="15" customWidth="1"/>
    <col min="10217" max="10217" width="11" style="15" customWidth="1"/>
    <col min="10218" max="10464" width="9.140625" style="15"/>
    <col min="10465" max="10465" width="4.85546875" style="15" customWidth="1"/>
    <col min="10466" max="10467" width="9" style="15" customWidth="1"/>
    <col min="10468" max="10468" width="67.7109375" style="15" customWidth="1"/>
    <col min="10469" max="10469" width="7" style="15" customWidth="1"/>
    <col min="10470" max="10470" width="10.5703125" style="15" customWidth="1"/>
    <col min="10471" max="10471" width="11.7109375" style="15" customWidth="1"/>
    <col min="10472" max="10472" width="14.42578125" style="15" customWidth="1"/>
    <col min="10473" max="10473" width="11" style="15" customWidth="1"/>
    <col min="10474" max="10720" width="9.140625" style="15"/>
    <col min="10721" max="10721" width="4.85546875" style="15" customWidth="1"/>
    <col min="10722" max="10723" width="9" style="15" customWidth="1"/>
    <col min="10724" max="10724" width="67.7109375" style="15" customWidth="1"/>
    <col min="10725" max="10725" width="7" style="15" customWidth="1"/>
    <col min="10726" max="10726" width="10.5703125" style="15" customWidth="1"/>
    <col min="10727" max="10727" width="11.7109375" style="15" customWidth="1"/>
    <col min="10728" max="10728" width="14.42578125" style="15" customWidth="1"/>
    <col min="10729" max="10729" width="11" style="15" customWidth="1"/>
    <col min="10730" max="10976" width="9.140625" style="15"/>
    <col min="10977" max="10977" width="4.85546875" style="15" customWidth="1"/>
    <col min="10978" max="10979" width="9" style="15" customWidth="1"/>
    <col min="10980" max="10980" width="67.7109375" style="15" customWidth="1"/>
    <col min="10981" max="10981" width="7" style="15" customWidth="1"/>
    <col min="10982" max="10982" width="10.5703125" style="15" customWidth="1"/>
    <col min="10983" max="10983" width="11.7109375" style="15" customWidth="1"/>
    <col min="10984" max="10984" width="14.42578125" style="15" customWidth="1"/>
    <col min="10985" max="10985" width="11" style="15" customWidth="1"/>
    <col min="10986" max="11232" width="9.140625" style="15"/>
    <col min="11233" max="11233" width="4.85546875" style="15" customWidth="1"/>
    <col min="11234" max="11235" width="9" style="15" customWidth="1"/>
    <col min="11236" max="11236" width="67.7109375" style="15" customWidth="1"/>
    <col min="11237" max="11237" width="7" style="15" customWidth="1"/>
    <col min="11238" max="11238" width="10.5703125" style="15" customWidth="1"/>
    <col min="11239" max="11239" width="11.7109375" style="15" customWidth="1"/>
    <col min="11240" max="11240" width="14.42578125" style="15" customWidth="1"/>
    <col min="11241" max="11241" width="11" style="15" customWidth="1"/>
    <col min="11242" max="11488" width="9.140625" style="15"/>
    <col min="11489" max="11489" width="4.85546875" style="15" customWidth="1"/>
    <col min="11490" max="11491" width="9" style="15" customWidth="1"/>
    <col min="11492" max="11492" width="67.7109375" style="15" customWidth="1"/>
    <col min="11493" max="11493" width="7" style="15" customWidth="1"/>
    <col min="11494" max="11494" width="10.5703125" style="15" customWidth="1"/>
    <col min="11495" max="11495" width="11.7109375" style="15" customWidth="1"/>
    <col min="11496" max="11496" width="14.42578125" style="15" customWidth="1"/>
    <col min="11497" max="11497" width="11" style="15" customWidth="1"/>
    <col min="11498" max="11744" width="9.140625" style="15"/>
    <col min="11745" max="11745" width="4.85546875" style="15" customWidth="1"/>
    <col min="11746" max="11747" width="9" style="15" customWidth="1"/>
    <col min="11748" max="11748" width="67.7109375" style="15" customWidth="1"/>
    <col min="11749" max="11749" width="7" style="15" customWidth="1"/>
    <col min="11750" max="11750" width="10.5703125" style="15" customWidth="1"/>
    <col min="11751" max="11751" width="11.7109375" style="15" customWidth="1"/>
    <col min="11752" max="11752" width="14.42578125" style="15" customWidth="1"/>
    <col min="11753" max="11753" width="11" style="15" customWidth="1"/>
    <col min="11754" max="12000" width="9.140625" style="15"/>
    <col min="12001" max="12001" width="4.85546875" style="15" customWidth="1"/>
    <col min="12002" max="12003" width="9" style="15" customWidth="1"/>
    <col min="12004" max="12004" width="67.7109375" style="15" customWidth="1"/>
    <col min="12005" max="12005" width="7" style="15" customWidth="1"/>
    <col min="12006" max="12006" width="10.5703125" style="15" customWidth="1"/>
    <col min="12007" max="12007" width="11.7109375" style="15" customWidth="1"/>
    <col min="12008" max="12008" width="14.42578125" style="15" customWidth="1"/>
    <col min="12009" max="12009" width="11" style="15" customWidth="1"/>
    <col min="12010" max="12256" width="9.140625" style="15"/>
    <col min="12257" max="12257" width="4.85546875" style="15" customWidth="1"/>
    <col min="12258" max="12259" width="9" style="15" customWidth="1"/>
    <col min="12260" max="12260" width="67.7109375" style="15" customWidth="1"/>
    <col min="12261" max="12261" width="7" style="15" customWidth="1"/>
    <col min="12262" max="12262" width="10.5703125" style="15" customWidth="1"/>
    <col min="12263" max="12263" width="11.7109375" style="15" customWidth="1"/>
    <col min="12264" max="12264" width="14.42578125" style="15" customWidth="1"/>
    <col min="12265" max="12265" width="11" style="15" customWidth="1"/>
    <col min="12266" max="12512" width="9.140625" style="15"/>
    <col min="12513" max="12513" width="4.85546875" style="15" customWidth="1"/>
    <col min="12514" max="12515" width="9" style="15" customWidth="1"/>
    <col min="12516" max="12516" width="67.7109375" style="15" customWidth="1"/>
    <col min="12517" max="12517" width="7" style="15" customWidth="1"/>
    <col min="12518" max="12518" width="10.5703125" style="15" customWidth="1"/>
    <col min="12519" max="12519" width="11.7109375" style="15" customWidth="1"/>
    <col min="12520" max="12520" width="14.42578125" style="15" customWidth="1"/>
    <col min="12521" max="12521" width="11" style="15" customWidth="1"/>
    <col min="12522" max="12768" width="9.140625" style="15"/>
    <col min="12769" max="12769" width="4.85546875" style="15" customWidth="1"/>
    <col min="12770" max="12771" width="9" style="15" customWidth="1"/>
    <col min="12772" max="12772" width="67.7109375" style="15" customWidth="1"/>
    <col min="12773" max="12773" width="7" style="15" customWidth="1"/>
    <col min="12774" max="12774" width="10.5703125" style="15" customWidth="1"/>
    <col min="12775" max="12775" width="11.7109375" style="15" customWidth="1"/>
    <col min="12776" max="12776" width="14.42578125" style="15" customWidth="1"/>
    <col min="12777" max="12777" width="11" style="15" customWidth="1"/>
    <col min="12778" max="13024" width="9.140625" style="15"/>
    <col min="13025" max="13025" width="4.85546875" style="15" customWidth="1"/>
    <col min="13026" max="13027" width="9" style="15" customWidth="1"/>
    <col min="13028" max="13028" width="67.7109375" style="15" customWidth="1"/>
    <col min="13029" max="13029" width="7" style="15" customWidth="1"/>
    <col min="13030" max="13030" width="10.5703125" style="15" customWidth="1"/>
    <col min="13031" max="13031" width="11.7109375" style="15" customWidth="1"/>
    <col min="13032" max="13032" width="14.42578125" style="15" customWidth="1"/>
    <col min="13033" max="13033" width="11" style="15" customWidth="1"/>
    <col min="13034" max="13280" width="9.140625" style="15"/>
    <col min="13281" max="13281" width="4.85546875" style="15" customWidth="1"/>
    <col min="13282" max="13283" width="9" style="15" customWidth="1"/>
    <col min="13284" max="13284" width="67.7109375" style="15" customWidth="1"/>
    <col min="13285" max="13285" width="7" style="15" customWidth="1"/>
    <col min="13286" max="13286" width="10.5703125" style="15" customWidth="1"/>
    <col min="13287" max="13287" width="11.7109375" style="15" customWidth="1"/>
    <col min="13288" max="13288" width="14.42578125" style="15" customWidth="1"/>
    <col min="13289" max="13289" width="11" style="15" customWidth="1"/>
    <col min="13290" max="13536" width="9.140625" style="15"/>
    <col min="13537" max="13537" width="4.85546875" style="15" customWidth="1"/>
    <col min="13538" max="13539" width="9" style="15" customWidth="1"/>
    <col min="13540" max="13540" width="67.7109375" style="15" customWidth="1"/>
    <col min="13541" max="13541" width="7" style="15" customWidth="1"/>
    <col min="13542" max="13542" width="10.5703125" style="15" customWidth="1"/>
    <col min="13543" max="13543" width="11.7109375" style="15" customWidth="1"/>
    <col min="13544" max="13544" width="14.42578125" style="15" customWidth="1"/>
    <col min="13545" max="13545" width="11" style="15" customWidth="1"/>
    <col min="13546" max="13792" width="9.140625" style="15"/>
    <col min="13793" max="13793" width="4.85546875" style="15" customWidth="1"/>
    <col min="13794" max="13795" width="9" style="15" customWidth="1"/>
    <col min="13796" max="13796" width="67.7109375" style="15" customWidth="1"/>
    <col min="13797" max="13797" width="7" style="15" customWidth="1"/>
    <col min="13798" max="13798" width="10.5703125" style="15" customWidth="1"/>
    <col min="13799" max="13799" width="11.7109375" style="15" customWidth="1"/>
    <col min="13800" max="13800" width="14.42578125" style="15" customWidth="1"/>
    <col min="13801" max="13801" width="11" style="15" customWidth="1"/>
    <col min="13802" max="14048" width="9.140625" style="15"/>
    <col min="14049" max="14049" width="4.85546875" style="15" customWidth="1"/>
    <col min="14050" max="14051" width="9" style="15" customWidth="1"/>
    <col min="14052" max="14052" width="67.7109375" style="15" customWidth="1"/>
    <col min="14053" max="14053" width="7" style="15" customWidth="1"/>
    <col min="14054" max="14054" width="10.5703125" style="15" customWidth="1"/>
    <col min="14055" max="14055" width="11.7109375" style="15" customWidth="1"/>
    <col min="14056" max="14056" width="14.42578125" style="15" customWidth="1"/>
    <col min="14057" max="14057" width="11" style="15" customWidth="1"/>
    <col min="14058" max="14304" width="9.140625" style="15"/>
    <col min="14305" max="14305" width="4.85546875" style="15" customWidth="1"/>
    <col min="14306" max="14307" width="9" style="15" customWidth="1"/>
    <col min="14308" max="14308" width="67.7109375" style="15" customWidth="1"/>
    <col min="14309" max="14309" width="7" style="15" customWidth="1"/>
    <col min="14310" max="14310" width="10.5703125" style="15" customWidth="1"/>
    <col min="14311" max="14311" width="11.7109375" style="15" customWidth="1"/>
    <col min="14312" max="14312" width="14.42578125" style="15" customWidth="1"/>
    <col min="14313" max="14313" width="11" style="15" customWidth="1"/>
    <col min="14314" max="14560" width="9.140625" style="15"/>
    <col min="14561" max="14561" width="4.85546875" style="15" customWidth="1"/>
    <col min="14562" max="14563" width="9" style="15" customWidth="1"/>
    <col min="14564" max="14564" width="67.7109375" style="15" customWidth="1"/>
    <col min="14565" max="14565" width="7" style="15" customWidth="1"/>
    <col min="14566" max="14566" width="10.5703125" style="15" customWidth="1"/>
    <col min="14567" max="14567" width="11.7109375" style="15" customWidth="1"/>
    <col min="14568" max="14568" width="14.42578125" style="15" customWidth="1"/>
    <col min="14569" max="14569" width="11" style="15" customWidth="1"/>
    <col min="14570" max="14816" width="9.140625" style="15"/>
    <col min="14817" max="14817" width="4.85546875" style="15" customWidth="1"/>
    <col min="14818" max="14819" width="9" style="15" customWidth="1"/>
    <col min="14820" max="14820" width="67.7109375" style="15" customWidth="1"/>
    <col min="14821" max="14821" width="7" style="15" customWidth="1"/>
    <col min="14822" max="14822" width="10.5703125" style="15" customWidth="1"/>
    <col min="14823" max="14823" width="11.7109375" style="15" customWidth="1"/>
    <col min="14824" max="14824" width="14.42578125" style="15" customWidth="1"/>
    <col min="14825" max="14825" width="11" style="15" customWidth="1"/>
    <col min="14826" max="15072" width="9.140625" style="15"/>
    <col min="15073" max="15073" width="4.85546875" style="15" customWidth="1"/>
    <col min="15074" max="15075" width="9" style="15" customWidth="1"/>
    <col min="15076" max="15076" width="67.7109375" style="15" customWidth="1"/>
    <col min="15077" max="15077" width="7" style="15" customWidth="1"/>
    <col min="15078" max="15078" width="10.5703125" style="15" customWidth="1"/>
    <col min="15079" max="15079" width="11.7109375" style="15" customWidth="1"/>
    <col min="15080" max="15080" width="14.42578125" style="15" customWidth="1"/>
    <col min="15081" max="15081" width="11" style="15" customWidth="1"/>
    <col min="15082" max="15328" width="9.140625" style="15"/>
    <col min="15329" max="15329" width="4.85546875" style="15" customWidth="1"/>
    <col min="15330" max="15331" width="9" style="15" customWidth="1"/>
    <col min="15332" max="15332" width="67.7109375" style="15" customWidth="1"/>
    <col min="15333" max="15333" width="7" style="15" customWidth="1"/>
    <col min="15334" max="15334" width="10.5703125" style="15" customWidth="1"/>
    <col min="15335" max="15335" width="11.7109375" style="15" customWidth="1"/>
    <col min="15336" max="15336" width="14.42578125" style="15" customWidth="1"/>
    <col min="15337" max="15337" width="11" style="15" customWidth="1"/>
    <col min="15338" max="15584" width="9.140625" style="15"/>
    <col min="15585" max="15585" width="4.85546875" style="15" customWidth="1"/>
    <col min="15586" max="15587" width="9" style="15" customWidth="1"/>
    <col min="15588" max="15588" width="67.7109375" style="15" customWidth="1"/>
    <col min="15589" max="15589" width="7" style="15" customWidth="1"/>
    <col min="15590" max="15590" width="10.5703125" style="15" customWidth="1"/>
    <col min="15591" max="15591" width="11.7109375" style="15" customWidth="1"/>
    <col min="15592" max="15592" width="14.42578125" style="15" customWidth="1"/>
    <col min="15593" max="15593" width="11" style="15" customWidth="1"/>
    <col min="15594" max="15840" width="9.140625" style="15"/>
    <col min="15841" max="15841" width="4.85546875" style="15" customWidth="1"/>
    <col min="15842" max="15843" width="9" style="15" customWidth="1"/>
    <col min="15844" max="15844" width="67.7109375" style="15" customWidth="1"/>
    <col min="15845" max="15845" width="7" style="15" customWidth="1"/>
    <col min="15846" max="15846" width="10.5703125" style="15" customWidth="1"/>
    <col min="15847" max="15847" width="11.7109375" style="15" customWidth="1"/>
    <col min="15848" max="15848" width="14.42578125" style="15" customWidth="1"/>
    <col min="15849" max="15849" width="11" style="15" customWidth="1"/>
    <col min="15850" max="16096" width="9.140625" style="15"/>
    <col min="16097" max="16097" width="4.85546875" style="15" customWidth="1"/>
    <col min="16098" max="16099" width="9" style="15" customWidth="1"/>
    <col min="16100" max="16100" width="67.7109375" style="15" customWidth="1"/>
    <col min="16101" max="16101" width="7" style="15" customWidth="1"/>
    <col min="16102" max="16102" width="10.5703125" style="15" customWidth="1"/>
    <col min="16103" max="16103" width="11.7109375" style="15" customWidth="1"/>
    <col min="16104" max="16104" width="14.42578125" style="15" customWidth="1"/>
    <col min="16105" max="16105" width="11" style="15" customWidth="1"/>
    <col min="16106" max="16384" width="9.140625" style="15"/>
  </cols>
  <sheetData>
    <row r="1" spans="2:24" ht="15.75" customHeight="1" thickBot="1" x14ac:dyDescent="0.25"/>
    <row r="2" spans="2:24" ht="79.5" customHeight="1" thickTop="1" x14ac:dyDescent="0.25">
      <c r="B2" s="43"/>
      <c r="C2" s="44"/>
      <c r="D2" s="44"/>
      <c r="E2" s="85" t="s">
        <v>35</v>
      </c>
      <c r="F2" s="85"/>
      <c r="G2" s="85"/>
      <c r="H2" s="85"/>
      <c r="I2" s="85"/>
      <c r="J2" s="85"/>
      <c r="K2" s="86"/>
      <c r="M2" s="43"/>
      <c r="N2" s="44"/>
      <c r="O2" s="85" t="s">
        <v>35</v>
      </c>
      <c r="P2" s="85"/>
      <c r="Q2" s="85"/>
      <c r="R2" s="85"/>
      <c r="S2" s="85"/>
      <c r="T2" s="86"/>
    </row>
    <row r="3" spans="2:24" s="1" customFormat="1" ht="26.25" customHeight="1" x14ac:dyDescent="0.2">
      <c r="B3" s="96" t="s">
        <v>10</v>
      </c>
      <c r="C3" s="97"/>
      <c r="D3" s="97"/>
      <c r="E3" s="97"/>
      <c r="F3" s="97"/>
      <c r="G3" s="97"/>
      <c r="H3" s="97"/>
      <c r="I3" s="97"/>
      <c r="J3" s="97"/>
      <c r="K3" s="98"/>
      <c r="M3" s="96" t="s">
        <v>16</v>
      </c>
      <c r="N3" s="97"/>
      <c r="O3" s="97"/>
      <c r="P3" s="97"/>
      <c r="Q3" s="97"/>
      <c r="R3" s="97"/>
      <c r="S3" s="97"/>
      <c r="T3" s="98"/>
      <c r="U3" s="15"/>
      <c r="V3" s="15"/>
      <c r="W3" s="15"/>
      <c r="X3" s="15"/>
    </row>
    <row r="4" spans="2:24" s="2" customFormat="1" ht="26.25" customHeight="1" x14ac:dyDescent="0.2">
      <c r="B4" s="99" t="s">
        <v>33</v>
      </c>
      <c r="C4" s="100"/>
      <c r="D4" s="100"/>
      <c r="E4" s="100"/>
      <c r="F4" s="100"/>
      <c r="G4" s="100"/>
      <c r="H4" s="100"/>
      <c r="I4" s="100"/>
      <c r="J4" s="100"/>
      <c r="K4" s="101"/>
      <c r="M4" s="50"/>
      <c r="N4" s="37"/>
      <c r="O4" s="37"/>
      <c r="P4" s="15"/>
      <c r="Q4" s="15"/>
      <c r="R4" s="15"/>
      <c r="S4" s="15"/>
      <c r="T4" s="51"/>
      <c r="U4" s="15"/>
      <c r="V4" s="15"/>
      <c r="W4" s="15"/>
      <c r="X4" s="15"/>
    </row>
    <row r="5" spans="2:24" s="2" customFormat="1" ht="17.25" customHeight="1" x14ac:dyDescent="0.2">
      <c r="B5" s="102" t="s">
        <v>9</v>
      </c>
      <c r="C5" s="103"/>
      <c r="D5" s="104"/>
      <c r="E5" s="108" t="s">
        <v>18</v>
      </c>
      <c r="F5" s="104"/>
      <c r="G5" s="76"/>
      <c r="H5" s="72"/>
      <c r="I5" s="72"/>
      <c r="J5" s="77" t="s">
        <v>2</v>
      </c>
      <c r="K5" s="3">
        <v>0</v>
      </c>
      <c r="M5" s="102" t="s">
        <v>9</v>
      </c>
      <c r="N5" s="114" t="str">
        <f>E5</f>
        <v>CONTRATAÇÃO DE MÃO-DE-OBRA COMPLEMENTAR</v>
      </c>
      <c r="O5" s="114"/>
      <c r="P5" s="114"/>
      <c r="Q5" s="114"/>
      <c r="R5" s="114"/>
      <c r="S5" s="114"/>
      <c r="T5" s="115"/>
      <c r="U5" s="15"/>
      <c r="V5" s="15"/>
      <c r="W5" s="15"/>
    </row>
    <row r="6" spans="2:24" s="2" customFormat="1" ht="17.25" customHeight="1" x14ac:dyDescent="0.2">
      <c r="B6" s="105"/>
      <c r="C6" s="106"/>
      <c r="D6" s="107"/>
      <c r="E6" s="109"/>
      <c r="F6" s="107"/>
      <c r="G6" s="76"/>
      <c r="H6" s="72"/>
      <c r="I6" s="72"/>
      <c r="J6" s="77" t="s">
        <v>17</v>
      </c>
      <c r="K6" s="3">
        <v>0</v>
      </c>
      <c r="M6" s="105"/>
      <c r="N6" s="116"/>
      <c r="O6" s="116"/>
      <c r="P6" s="116"/>
      <c r="Q6" s="116"/>
      <c r="R6" s="116"/>
      <c r="S6" s="116"/>
      <c r="T6" s="117"/>
      <c r="U6" s="15"/>
      <c r="V6" s="15"/>
      <c r="W6" s="15"/>
    </row>
    <row r="7" spans="2:24" s="12" customFormat="1" ht="6" customHeight="1" x14ac:dyDescent="0.2">
      <c r="B7" s="23"/>
      <c r="C7" s="30"/>
      <c r="D7" s="4"/>
      <c r="E7" s="5"/>
      <c r="F7" s="6"/>
      <c r="G7" s="7"/>
      <c r="H7" s="7"/>
      <c r="I7" s="7"/>
      <c r="J7" s="10"/>
      <c r="K7" s="11"/>
      <c r="M7" s="50"/>
      <c r="N7" s="37"/>
      <c r="T7" s="51"/>
      <c r="U7" s="15"/>
      <c r="V7" s="15"/>
      <c r="W7" s="15"/>
    </row>
    <row r="8" spans="2:24" s="8" customFormat="1" ht="12.75" customHeight="1" x14ac:dyDescent="0.2">
      <c r="B8" s="87" t="s">
        <v>3</v>
      </c>
      <c r="C8" s="92" t="s">
        <v>11</v>
      </c>
      <c r="D8" s="93"/>
      <c r="E8" s="89" t="s">
        <v>4</v>
      </c>
      <c r="F8" s="89" t="s">
        <v>0</v>
      </c>
      <c r="G8" s="91" t="s">
        <v>8</v>
      </c>
      <c r="H8" s="73"/>
      <c r="I8" s="74"/>
      <c r="J8" s="63" t="s">
        <v>5</v>
      </c>
      <c r="K8" s="75"/>
      <c r="L8" s="48"/>
      <c r="M8" s="87" t="s">
        <v>3</v>
      </c>
      <c r="N8" s="56"/>
      <c r="O8" s="92" t="s">
        <v>12</v>
      </c>
      <c r="P8" s="110"/>
      <c r="Q8" s="110"/>
      <c r="R8" s="110"/>
      <c r="S8" s="110"/>
      <c r="T8" s="111"/>
      <c r="U8" s="15"/>
      <c r="V8" s="15"/>
      <c r="W8" s="15"/>
    </row>
    <row r="9" spans="2:24" s="8" customFormat="1" ht="22.5" x14ac:dyDescent="0.2">
      <c r="B9" s="88"/>
      <c r="C9" s="94"/>
      <c r="D9" s="95"/>
      <c r="E9" s="90"/>
      <c r="F9" s="90"/>
      <c r="G9" s="91"/>
      <c r="H9" s="41" t="s">
        <v>7</v>
      </c>
      <c r="I9" s="41" t="s">
        <v>54</v>
      </c>
      <c r="J9" s="41" t="s">
        <v>6</v>
      </c>
      <c r="K9" s="9" t="s">
        <v>1</v>
      </c>
      <c r="L9" s="48"/>
      <c r="M9" s="88"/>
      <c r="N9" s="57"/>
      <c r="O9" s="94"/>
      <c r="P9" s="112"/>
      <c r="Q9" s="112"/>
      <c r="R9" s="112"/>
      <c r="S9" s="112"/>
      <c r="T9" s="113"/>
      <c r="U9" s="15"/>
      <c r="V9" s="15"/>
      <c r="W9" s="15"/>
    </row>
    <row r="10" spans="2:24" s="12" customFormat="1" ht="6" customHeight="1" x14ac:dyDescent="0.2">
      <c r="B10" s="23"/>
      <c r="C10" s="30"/>
      <c r="D10" s="4"/>
      <c r="E10" s="5"/>
      <c r="F10" s="6"/>
      <c r="G10" s="33"/>
      <c r="H10" s="33"/>
      <c r="I10" s="33"/>
      <c r="J10" s="34"/>
      <c r="K10" s="35"/>
      <c r="L10" s="36"/>
      <c r="M10" s="50"/>
      <c r="N10" s="37"/>
      <c r="O10" s="37"/>
      <c r="P10" s="15"/>
      <c r="Q10" s="15"/>
      <c r="R10" s="15"/>
      <c r="S10" s="15"/>
      <c r="T10" s="51"/>
      <c r="U10" s="15"/>
      <c r="V10" s="15"/>
      <c r="W10" s="15"/>
    </row>
    <row r="11" spans="2:24" s="13" customFormat="1" ht="15.75" customHeight="1" x14ac:dyDescent="0.2">
      <c r="B11" s="38">
        <v>1</v>
      </c>
      <c r="C11" s="69" t="s">
        <v>19</v>
      </c>
      <c r="D11" s="70"/>
      <c r="E11" s="70"/>
      <c r="F11" s="70"/>
      <c r="G11" s="70"/>
      <c r="H11" s="70"/>
      <c r="I11" s="70"/>
      <c r="J11" s="70"/>
      <c r="K11" s="71"/>
      <c r="M11" s="38">
        <v>1</v>
      </c>
      <c r="N11" s="60" t="s">
        <v>13</v>
      </c>
      <c r="O11" s="59"/>
      <c r="P11" s="59"/>
      <c r="Q11" s="59"/>
      <c r="R11" s="59"/>
      <c r="S11" s="59"/>
      <c r="T11" s="65"/>
      <c r="U11" s="15"/>
      <c r="V11" s="15"/>
      <c r="W11" s="15"/>
    </row>
    <row r="12" spans="2:24" s="13" customFormat="1" ht="15" customHeight="1" x14ac:dyDescent="0.2">
      <c r="B12" s="38">
        <f>B11+1</f>
        <v>2</v>
      </c>
      <c r="C12" s="66" t="s">
        <v>20</v>
      </c>
      <c r="D12" s="67"/>
      <c r="E12" s="67"/>
      <c r="F12" s="67"/>
      <c r="G12" s="67"/>
      <c r="H12" s="67"/>
      <c r="I12" s="67"/>
      <c r="J12" s="67"/>
      <c r="K12" s="68"/>
      <c r="M12" s="38">
        <f>M11+1</f>
        <v>2</v>
      </c>
      <c r="N12" s="61" t="s">
        <v>14</v>
      </c>
      <c r="O12" s="45" t="s">
        <v>15</v>
      </c>
      <c r="P12" s="59"/>
      <c r="Q12" s="59"/>
      <c r="R12" s="59"/>
      <c r="S12" s="59"/>
      <c r="T12" s="64"/>
      <c r="U12" s="15"/>
      <c r="V12" s="15"/>
      <c r="W12" s="15"/>
    </row>
    <row r="13" spans="2:24" s="14" customFormat="1" ht="33.75" x14ac:dyDescent="0.2">
      <c r="B13" s="38">
        <f>B12+1</f>
        <v>3</v>
      </c>
      <c r="C13" s="42" t="s">
        <v>41</v>
      </c>
      <c r="D13" s="40" t="s">
        <v>49</v>
      </c>
      <c r="E13" s="25" t="s">
        <v>25</v>
      </c>
      <c r="F13" s="26" t="s">
        <v>24</v>
      </c>
      <c r="G13" s="84">
        <f t="shared" ref="G13:G20" si="0">P13*Q13</f>
        <v>1200</v>
      </c>
      <c r="H13" s="120">
        <v>35.29</v>
      </c>
      <c r="I13" s="27">
        <f t="shared" ref="I13:I23" si="1">TRUNC(H13*G13,2)</f>
        <v>42348</v>
      </c>
      <c r="J13" s="27">
        <f t="shared" ref="J13:J23" si="2">TRUNC(H13*(1+$K$5/100),2)</f>
        <v>35.29</v>
      </c>
      <c r="K13" s="28">
        <f t="shared" ref="K13:K23" si="3">TRUNC(J13*G13,2)</f>
        <v>42348</v>
      </c>
      <c r="M13" s="38">
        <f>M12+1</f>
        <v>3</v>
      </c>
      <c r="N13" s="25" t="str">
        <f t="shared" ref="N13:N24" si="4">E13</f>
        <v>CALCETEIRO COM ENCARGOS COMPLEMENTARES</v>
      </c>
      <c r="O13" s="46" t="s">
        <v>36</v>
      </c>
      <c r="P13" s="82">
        <f>1000/10</f>
        <v>100</v>
      </c>
      <c r="Q13" s="81">
        <v>12</v>
      </c>
      <c r="T13" s="52"/>
      <c r="U13" s="15"/>
      <c r="V13" s="15"/>
      <c r="W13" s="15"/>
    </row>
    <row r="14" spans="2:24" s="14" customFormat="1" ht="22.5" x14ac:dyDescent="0.2">
      <c r="B14" s="38">
        <f t="shared" ref="B14:B26" si="5">B13+1</f>
        <v>4</v>
      </c>
      <c r="C14" s="42" t="s">
        <v>41</v>
      </c>
      <c r="D14" s="40" t="s">
        <v>48</v>
      </c>
      <c r="E14" s="25" t="s">
        <v>26</v>
      </c>
      <c r="F14" s="26" t="s">
        <v>24</v>
      </c>
      <c r="G14" s="84">
        <f t="shared" si="0"/>
        <v>360</v>
      </c>
      <c r="H14" s="120">
        <v>46.02</v>
      </c>
      <c r="I14" s="27">
        <f t="shared" si="1"/>
        <v>16567.2</v>
      </c>
      <c r="J14" s="27">
        <f t="shared" si="2"/>
        <v>46.02</v>
      </c>
      <c r="K14" s="28">
        <f t="shared" si="3"/>
        <v>16567.2</v>
      </c>
      <c r="M14" s="38">
        <f t="shared" ref="M14:M27" si="6">M13+1</f>
        <v>4</v>
      </c>
      <c r="N14" s="25" t="str">
        <f t="shared" si="4"/>
        <v>ELETRICISTA COM ENCARGOS COMPLEMENTARES</v>
      </c>
      <c r="O14" s="46" t="s">
        <v>34</v>
      </c>
      <c r="P14" s="82">
        <v>30</v>
      </c>
      <c r="Q14" s="81">
        <v>12</v>
      </c>
      <c r="T14" s="52"/>
      <c r="U14" s="15"/>
      <c r="V14" s="15"/>
      <c r="W14" s="15"/>
    </row>
    <row r="15" spans="2:24" s="14" customFormat="1" ht="22.5" x14ac:dyDescent="0.2">
      <c r="B15" s="38">
        <f t="shared" si="5"/>
        <v>5</v>
      </c>
      <c r="C15" s="42" t="s">
        <v>41</v>
      </c>
      <c r="D15" s="40" t="s">
        <v>47</v>
      </c>
      <c r="E15" s="25" t="s">
        <v>27</v>
      </c>
      <c r="F15" s="26" t="s">
        <v>24</v>
      </c>
      <c r="G15" s="84">
        <f t="shared" si="0"/>
        <v>720</v>
      </c>
      <c r="H15" s="120">
        <v>41.27</v>
      </c>
      <c r="I15" s="27">
        <f t="shared" si="1"/>
        <v>29714.400000000001</v>
      </c>
      <c r="J15" s="27">
        <f t="shared" si="2"/>
        <v>41.27</v>
      </c>
      <c r="K15" s="28">
        <f t="shared" si="3"/>
        <v>29714.400000000001</v>
      </c>
      <c r="M15" s="38">
        <f t="shared" si="6"/>
        <v>5</v>
      </c>
      <c r="N15" s="25" t="str">
        <f t="shared" si="4"/>
        <v>MOTORISTA DE BASCULANTE COM ENCARGOS COMPLEMENTARES</v>
      </c>
      <c r="O15" s="46" t="s">
        <v>37</v>
      </c>
      <c r="P15" s="82">
        <f>(3*5*4)</f>
        <v>60</v>
      </c>
      <c r="Q15" s="81">
        <v>12</v>
      </c>
      <c r="T15" s="52"/>
      <c r="U15" s="15"/>
      <c r="V15" s="15"/>
      <c r="W15" s="15"/>
    </row>
    <row r="16" spans="2:24" s="14" customFormat="1" ht="22.5" x14ac:dyDescent="0.2">
      <c r="B16" s="38">
        <f t="shared" si="5"/>
        <v>6</v>
      </c>
      <c r="C16" s="42" t="s">
        <v>41</v>
      </c>
      <c r="D16" s="40" t="s">
        <v>46</v>
      </c>
      <c r="E16" s="25" t="s">
        <v>28</v>
      </c>
      <c r="F16" s="26" t="s">
        <v>24</v>
      </c>
      <c r="G16" s="84">
        <f t="shared" si="0"/>
        <v>1200</v>
      </c>
      <c r="H16" s="120">
        <v>33.380000000000003</v>
      </c>
      <c r="I16" s="27">
        <f t="shared" si="1"/>
        <v>40056</v>
      </c>
      <c r="J16" s="27">
        <f t="shared" si="2"/>
        <v>33.380000000000003</v>
      </c>
      <c r="K16" s="28">
        <f t="shared" si="3"/>
        <v>40056</v>
      </c>
      <c r="M16" s="38">
        <f t="shared" si="6"/>
        <v>6</v>
      </c>
      <c r="N16" s="25" t="str">
        <f t="shared" si="4"/>
        <v>OPERADOR DE MÁQUINAS E EQUIPAMENTOS COM ENCARGOS COMPLEMENTARES</v>
      </c>
      <c r="O16" s="46" t="s">
        <v>55</v>
      </c>
      <c r="P16" s="82">
        <f>(5*5*4)</f>
        <v>100</v>
      </c>
      <c r="Q16" s="81">
        <v>12</v>
      </c>
      <c r="T16" s="52"/>
      <c r="U16" s="15"/>
      <c r="V16" s="15"/>
      <c r="W16" s="15"/>
    </row>
    <row r="17" spans="2:23" s="14" customFormat="1" ht="22.5" x14ac:dyDescent="0.2">
      <c r="B17" s="38">
        <f t="shared" si="5"/>
        <v>7</v>
      </c>
      <c r="C17" s="42" t="s">
        <v>41</v>
      </c>
      <c r="D17" s="40" t="s">
        <v>45</v>
      </c>
      <c r="E17" s="25" t="s">
        <v>29</v>
      </c>
      <c r="F17" s="26" t="s">
        <v>24</v>
      </c>
      <c r="G17" s="84">
        <f t="shared" si="0"/>
        <v>720</v>
      </c>
      <c r="H17" s="120">
        <v>34.869999999999997</v>
      </c>
      <c r="I17" s="27">
        <f t="shared" si="1"/>
        <v>25106.400000000001</v>
      </c>
      <c r="J17" s="27">
        <f t="shared" si="2"/>
        <v>34.869999999999997</v>
      </c>
      <c r="K17" s="28">
        <f t="shared" si="3"/>
        <v>25106.400000000001</v>
      </c>
      <c r="M17" s="38">
        <f t="shared" si="6"/>
        <v>7</v>
      </c>
      <c r="N17" s="25" t="str">
        <f t="shared" si="4"/>
        <v>OPERADOR DE PÁ CARREGADEIRA COM ENCARGOS COMPLEMENTARES</v>
      </c>
      <c r="O17" s="46" t="s">
        <v>37</v>
      </c>
      <c r="P17" s="82">
        <f>(3*5*4)</f>
        <v>60</v>
      </c>
      <c r="Q17" s="81">
        <v>12</v>
      </c>
      <c r="T17" s="52"/>
      <c r="U17" s="15"/>
      <c r="V17" s="15"/>
      <c r="W17" s="15"/>
    </row>
    <row r="18" spans="2:23" s="14" customFormat="1" ht="22.5" x14ac:dyDescent="0.2">
      <c r="B18" s="38">
        <f t="shared" si="5"/>
        <v>8</v>
      </c>
      <c r="C18" s="42" t="s">
        <v>41</v>
      </c>
      <c r="D18" s="40" t="s">
        <v>44</v>
      </c>
      <c r="E18" s="25" t="s">
        <v>30</v>
      </c>
      <c r="F18" s="26" t="s">
        <v>24</v>
      </c>
      <c r="G18" s="84">
        <f t="shared" si="0"/>
        <v>720</v>
      </c>
      <c r="H18" s="120">
        <v>35.590000000000003</v>
      </c>
      <c r="I18" s="27">
        <f t="shared" si="1"/>
        <v>25624.799999999999</v>
      </c>
      <c r="J18" s="27">
        <f t="shared" si="2"/>
        <v>35.590000000000003</v>
      </c>
      <c r="K18" s="28">
        <f t="shared" si="3"/>
        <v>25624.799999999999</v>
      </c>
      <c r="M18" s="38">
        <f t="shared" si="6"/>
        <v>8</v>
      </c>
      <c r="N18" s="25" t="str">
        <f t="shared" si="4"/>
        <v>PEDREIRO COM ENCARGOS COMPLEMENTARES</v>
      </c>
      <c r="O18" s="46" t="s">
        <v>56</v>
      </c>
      <c r="P18" s="82">
        <f>3*5*4</f>
        <v>60</v>
      </c>
      <c r="Q18" s="81">
        <v>12</v>
      </c>
      <c r="T18" s="52"/>
      <c r="U18" s="15"/>
      <c r="V18" s="15"/>
      <c r="W18" s="15"/>
    </row>
    <row r="19" spans="2:23" s="14" customFormat="1" ht="22.5" x14ac:dyDescent="0.2">
      <c r="B19" s="38">
        <f t="shared" si="5"/>
        <v>9</v>
      </c>
      <c r="C19" s="42" t="s">
        <v>41</v>
      </c>
      <c r="D19" s="40" t="s">
        <v>43</v>
      </c>
      <c r="E19" s="25" t="s">
        <v>31</v>
      </c>
      <c r="F19" s="26" t="s">
        <v>24</v>
      </c>
      <c r="G19" s="84">
        <f t="shared" si="0"/>
        <v>720</v>
      </c>
      <c r="H19" s="120">
        <v>36.71</v>
      </c>
      <c r="I19" s="27">
        <f t="shared" si="1"/>
        <v>26431.200000000001</v>
      </c>
      <c r="J19" s="27">
        <f t="shared" si="2"/>
        <v>36.71</v>
      </c>
      <c r="K19" s="28">
        <f t="shared" si="3"/>
        <v>26431.200000000001</v>
      </c>
      <c r="M19" s="38">
        <f t="shared" si="6"/>
        <v>9</v>
      </c>
      <c r="N19" s="25" t="str">
        <f t="shared" si="4"/>
        <v>PINTOR COM ENCARGOS COMPLEMENTARES</v>
      </c>
      <c r="O19" s="46" t="s">
        <v>57</v>
      </c>
      <c r="P19" s="82">
        <f>3*5*4</f>
        <v>60</v>
      </c>
      <c r="Q19" s="81">
        <v>12</v>
      </c>
      <c r="T19" s="52"/>
      <c r="U19" s="15"/>
      <c r="V19" s="15"/>
      <c r="W19" s="15"/>
    </row>
    <row r="20" spans="2:23" s="14" customFormat="1" ht="22.5" x14ac:dyDescent="0.2">
      <c r="B20" s="38">
        <f t="shared" si="5"/>
        <v>10</v>
      </c>
      <c r="C20" s="42" t="s">
        <v>41</v>
      </c>
      <c r="D20" s="40" t="s">
        <v>42</v>
      </c>
      <c r="E20" s="25" t="s">
        <v>32</v>
      </c>
      <c r="F20" s="26" t="s">
        <v>24</v>
      </c>
      <c r="G20" s="84">
        <f t="shared" si="0"/>
        <v>720</v>
      </c>
      <c r="H20" s="120">
        <v>24.73</v>
      </c>
      <c r="I20" s="27">
        <f>TRUNC(H20*G20,2)</f>
        <v>17805.599999999999</v>
      </c>
      <c r="J20" s="27">
        <f t="shared" si="2"/>
        <v>24.73</v>
      </c>
      <c r="K20" s="28">
        <f t="shared" si="3"/>
        <v>17805.599999999999</v>
      </c>
      <c r="M20" s="38">
        <f t="shared" si="6"/>
        <v>10</v>
      </c>
      <c r="N20" s="25" t="str">
        <f t="shared" si="4"/>
        <v>SERVENTE COM ENCARGOS COMPLEMENTARES</v>
      </c>
      <c r="O20" s="46" t="s">
        <v>56</v>
      </c>
      <c r="P20" s="82">
        <f>3*5*4</f>
        <v>60</v>
      </c>
      <c r="Q20" s="81">
        <v>12</v>
      </c>
      <c r="T20" s="52"/>
      <c r="U20" s="15"/>
      <c r="V20" s="15"/>
      <c r="W20" s="15"/>
    </row>
    <row r="21" spans="2:23" s="14" customFormat="1" ht="33.75" x14ac:dyDescent="0.2">
      <c r="B21" s="38">
        <f t="shared" si="5"/>
        <v>11</v>
      </c>
      <c r="C21" s="42" t="s">
        <v>41</v>
      </c>
      <c r="D21" s="40">
        <v>96245</v>
      </c>
      <c r="E21" s="25" t="s">
        <v>52</v>
      </c>
      <c r="F21" s="26" t="s">
        <v>53</v>
      </c>
      <c r="G21" s="84">
        <f>P21*Q21</f>
        <v>576</v>
      </c>
      <c r="H21" s="120">
        <v>128.19</v>
      </c>
      <c r="I21" s="27">
        <f t="shared" ref="I21" si="7">TRUNC(H21*G21,2)</f>
        <v>73837.440000000002</v>
      </c>
      <c r="J21" s="27">
        <f t="shared" ref="J21" si="8">TRUNC(H21*(1+$K$5/100),2)</f>
        <v>128.19</v>
      </c>
      <c r="K21" s="28">
        <f t="shared" ref="K21" si="9">TRUNC(J21*G21,2)</f>
        <v>73837.440000000002</v>
      </c>
      <c r="M21" s="38">
        <f t="shared" si="6"/>
        <v>11</v>
      </c>
      <c r="N21" s="25" t="str">
        <f t="shared" ref="N21" si="10">E21</f>
        <v>MINIESCAVADEIRA SOBRE ESTEIRAS, POTÊNCIA LÍQUIDA DE *30* HP, PESO OPERACIONAL DE *3.500* KG - CHP DIURNO. AF_04/2017</v>
      </c>
      <c r="O21" s="46" t="s">
        <v>59</v>
      </c>
      <c r="P21" s="82">
        <f>6*2*4</f>
        <v>48</v>
      </c>
      <c r="Q21" s="81">
        <v>12</v>
      </c>
      <c r="T21" s="52"/>
      <c r="U21" s="15"/>
      <c r="V21" s="15"/>
      <c r="W21" s="15"/>
    </row>
    <row r="22" spans="2:23" s="14" customFormat="1" ht="45" x14ac:dyDescent="0.2">
      <c r="B22" s="38">
        <f t="shared" si="5"/>
        <v>12</v>
      </c>
      <c r="C22" s="42" t="s">
        <v>41</v>
      </c>
      <c r="D22" s="40">
        <v>102279</v>
      </c>
      <c r="E22" s="25" t="s">
        <v>50</v>
      </c>
      <c r="F22" s="26" t="s">
        <v>23</v>
      </c>
      <c r="G22" s="84">
        <f>P22*Q22*R22*12</f>
        <v>1728</v>
      </c>
      <c r="H22" s="120">
        <v>7.46</v>
      </c>
      <c r="I22" s="27">
        <f t="shared" si="1"/>
        <v>12890.88</v>
      </c>
      <c r="J22" s="27">
        <f t="shared" si="2"/>
        <v>7.46</v>
      </c>
      <c r="K22" s="28">
        <f>TRUNC(J22*G22,2)</f>
        <v>12890.88</v>
      </c>
      <c r="M22" s="38">
        <f t="shared" si="6"/>
        <v>12</v>
      </c>
      <c r="N22" s="25" t="str">
        <f t="shared" si="4"/>
        <v>ESCAVAÇÃO MECANIZADA DE VALA COM PROF. ATÉ 1,5 M (MÉDIA MONTANTE E JUSANTE/UMA COMPOSIÇÃO POR TRECHO), ESCAVADEIRA (0,8 M3),LARG. MENOR QUE 1,5 M, EM SOLO DE 1A CATEGORIA, LOCAIS COM BAIXO NÍVEL DE INTERFERÊNCIA. AF_09/2024</v>
      </c>
      <c r="O22" s="46" t="s">
        <v>58</v>
      </c>
      <c r="P22" s="47">
        <v>400</v>
      </c>
      <c r="Q22" s="47">
        <v>0.6</v>
      </c>
      <c r="R22" s="47">
        <v>0.6</v>
      </c>
      <c r="S22" s="80"/>
      <c r="T22" s="52"/>
      <c r="U22" s="15"/>
      <c r="V22" s="15"/>
      <c r="W22" s="15"/>
    </row>
    <row r="23" spans="2:23" s="14" customFormat="1" ht="56.25" x14ac:dyDescent="0.2">
      <c r="B23" s="38">
        <f t="shared" si="5"/>
        <v>13</v>
      </c>
      <c r="C23" s="42" t="s">
        <v>41</v>
      </c>
      <c r="D23" s="40">
        <v>93368</v>
      </c>
      <c r="E23" s="25" t="s">
        <v>51</v>
      </c>
      <c r="F23" s="26" t="s">
        <v>23</v>
      </c>
      <c r="G23" s="84">
        <f>P23*Q23*R23*12</f>
        <v>1728</v>
      </c>
      <c r="H23" s="120">
        <v>22.57</v>
      </c>
      <c r="I23" s="27">
        <f t="shared" si="1"/>
        <v>39000.959999999999</v>
      </c>
      <c r="J23" s="27">
        <f t="shared" si="2"/>
        <v>22.57</v>
      </c>
      <c r="K23" s="28">
        <f t="shared" si="3"/>
        <v>39000.959999999999</v>
      </c>
      <c r="M23" s="38">
        <f t="shared" si="6"/>
        <v>13</v>
      </c>
      <c r="N23" s="25" t="str">
        <f t="shared" si="4"/>
        <v>REATERRO MECANIZADO DE VALA COM ESCAVADEIRA HIDRÁULICA (CAPACIDADE DA CAÇAMBA: 0,8 M³/POTÊNCIA: 111 HP), LARGURA ATÉ 1,5 M, PROFUNDIDADE DE 1,5 A 3,0 M, COM SOLO (SEM SUBSTITUIÇÃO) DE 1ª CATEGORIA, COM COMPACTADOR DE SOLOS DE PERCUSSÃO. AF_08/2023</v>
      </c>
      <c r="O23" s="46" t="str">
        <f>O22</f>
        <v>Demanda média mensal para apoio operacional em obras públicas, considerando 400 m rede/mês, largura 0,6 m e profundidade 0,6 m</v>
      </c>
      <c r="P23" s="47">
        <f>P22</f>
        <v>400</v>
      </c>
      <c r="Q23" s="47">
        <f>Q22</f>
        <v>0.6</v>
      </c>
      <c r="R23" s="47">
        <f>R22</f>
        <v>0.6</v>
      </c>
      <c r="S23" s="80"/>
      <c r="T23" s="52"/>
      <c r="U23" s="15"/>
      <c r="V23" s="15"/>
      <c r="W23" s="15"/>
    </row>
    <row r="24" spans="2:23" s="14" customFormat="1" ht="45" x14ac:dyDescent="0.2">
      <c r="B24" s="38">
        <f t="shared" si="5"/>
        <v>14</v>
      </c>
      <c r="C24" s="42" t="s">
        <v>41</v>
      </c>
      <c r="D24" s="40">
        <v>94327</v>
      </c>
      <c r="E24" s="25" t="s">
        <v>40</v>
      </c>
      <c r="F24" s="118" t="s">
        <v>23</v>
      </c>
      <c r="G24" s="84">
        <f>P24*Q24*R24*12</f>
        <v>1152</v>
      </c>
      <c r="H24" s="120">
        <v>136.87</v>
      </c>
      <c r="I24" s="27">
        <f t="shared" ref="I24:I25" si="11">TRUNC(H24*G24,2)</f>
        <v>157674.23999999999</v>
      </c>
      <c r="J24" s="27">
        <f t="shared" ref="J24:J25" si="12">TRUNC(H24*(1+$K$5/100),2)</f>
        <v>136.87</v>
      </c>
      <c r="K24" s="28">
        <f t="shared" ref="K24:K25" si="13">TRUNC(J24*G24,2)</f>
        <v>157674.23999999999</v>
      </c>
      <c r="M24" s="38">
        <f t="shared" si="6"/>
        <v>14</v>
      </c>
      <c r="N24" s="25" t="str">
        <f t="shared" si="4"/>
        <v>ATERRO MECANIZADO DE VALA COM ESCAVADEIRA HIDRÁULICA (CAPACIDADE DA CAÇAMBA: 0,8 M³/POTÊNCIA: 111 HP), LARGURA ATÉ 2,5 M, PROFUNDIDADE ATÉ 1,5 M, COM AREIA PARA ATERRO. AF_08/2023</v>
      </c>
      <c r="O24" s="46" t="s">
        <v>60</v>
      </c>
      <c r="P24" s="47">
        <f t="shared" ref="P24:P25" si="14">P23</f>
        <v>400</v>
      </c>
      <c r="Q24" s="47">
        <f t="shared" ref="Q24:Q25" si="15">Q23</f>
        <v>0.6</v>
      </c>
      <c r="R24" s="47">
        <v>0.4</v>
      </c>
      <c r="S24" s="80"/>
      <c r="T24" s="52"/>
      <c r="U24" s="15"/>
      <c r="V24" s="15"/>
      <c r="W24" s="15"/>
    </row>
    <row r="25" spans="2:23" s="14" customFormat="1" ht="45" x14ac:dyDescent="0.2">
      <c r="B25" s="38">
        <f t="shared" si="5"/>
        <v>15</v>
      </c>
      <c r="C25" s="42" t="s">
        <v>41</v>
      </c>
      <c r="D25" s="40">
        <v>100983</v>
      </c>
      <c r="E25" s="25" t="s">
        <v>39</v>
      </c>
      <c r="F25" s="118" t="s">
        <v>23</v>
      </c>
      <c r="G25" s="84">
        <f t="shared" ref="G25" si="16">P25*Q25*R25*12</f>
        <v>1728</v>
      </c>
      <c r="H25" s="120">
        <v>9.77</v>
      </c>
      <c r="I25" s="27">
        <f t="shared" si="11"/>
        <v>16882.560000000001</v>
      </c>
      <c r="J25" s="27">
        <f t="shared" si="12"/>
        <v>9.77</v>
      </c>
      <c r="K25" s="28">
        <f t="shared" si="13"/>
        <v>16882.560000000001</v>
      </c>
      <c r="M25" s="38">
        <f t="shared" si="6"/>
        <v>15</v>
      </c>
      <c r="N25" s="25" t="str">
        <f t="shared" ref="N25:N26" si="17">E25</f>
        <v>CARGA, MANOBRA E DESCARGA DE ENTULHO EM CAMINHÃO BASCULANTE 14 M³ - CARGA COM ESCAVADEIRA HIDRÁULICA (CAÇAMBA DE 0,80 M³ / 111 HP) E DESCARGA LIVRE (UNIDADE: M3). AF_07/2020</v>
      </c>
      <c r="O25" s="46" t="str">
        <f>O23</f>
        <v>Demanda média mensal para apoio operacional em obras públicas, considerando 400 m rede/mês, largura 0,6 m e profundidade 0,6 m</v>
      </c>
      <c r="P25" s="47">
        <f t="shared" si="14"/>
        <v>400</v>
      </c>
      <c r="Q25" s="47">
        <f t="shared" si="15"/>
        <v>0.6</v>
      </c>
      <c r="R25" s="47">
        <f>R23</f>
        <v>0.6</v>
      </c>
      <c r="S25" s="80"/>
      <c r="T25" s="52"/>
      <c r="U25" s="15"/>
      <c r="V25" s="15"/>
      <c r="W25" s="15"/>
    </row>
    <row r="26" spans="2:23" s="14" customFormat="1" ht="33.75" x14ac:dyDescent="0.2">
      <c r="B26" s="38">
        <f t="shared" si="5"/>
        <v>16</v>
      </c>
      <c r="C26" s="42" t="s">
        <v>41</v>
      </c>
      <c r="D26" s="119">
        <v>93593</v>
      </c>
      <c r="E26" s="25" t="s">
        <v>38</v>
      </c>
      <c r="F26" s="118" t="s">
        <v>22</v>
      </c>
      <c r="G26" s="84">
        <f>2*(P26*Q26*R26*12)*S26</f>
        <v>17280</v>
      </c>
      <c r="H26" s="120">
        <v>0.93</v>
      </c>
      <c r="I26" s="27">
        <f t="shared" ref="I26" si="18">TRUNC(H26*G26,2)</f>
        <v>16070.4</v>
      </c>
      <c r="J26" s="27">
        <f t="shared" ref="J26" si="19">TRUNC(H26*(1+$K$5/100),2)</f>
        <v>0.93</v>
      </c>
      <c r="K26" s="28">
        <f t="shared" ref="K26" si="20">TRUNC(J26*G26,2)</f>
        <v>16070.4</v>
      </c>
      <c r="M26" s="38">
        <f t="shared" si="6"/>
        <v>16</v>
      </c>
      <c r="N26" s="25" t="str">
        <f t="shared" si="17"/>
        <v>TRANSPORTE COM CAMINHÃO BASCULANTE DE 14 M³, EM VIA URBANA PAVIMENTADA, ADICIONAL PARA DMT EXCEDENTE A 30 KM (UNIDADE: M3XKM). AF_07/2020</v>
      </c>
      <c r="O26" s="46" t="s">
        <v>61</v>
      </c>
      <c r="P26" s="47">
        <v>400</v>
      </c>
      <c r="Q26" s="47">
        <f t="shared" ref="Q26" si="21">Q25</f>
        <v>0.6</v>
      </c>
      <c r="R26" s="47">
        <f t="shared" ref="R26" si="22">R25</f>
        <v>0.6</v>
      </c>
      <c r="S26" s="83">
        <v>5</v>
      </c>
      <c r="T26" s="52"/>
      <c r="U26" s="15"/>
      <c r="V26" s="15"/>
      <c r="W26" s="15"/>
    </row>
    <row r="27" spans="2:23" s="14" customFormat="1" x14ac:dyDescent="0.2">
      <c r="B27" s="38" t="e">
        <f>#REF!+1</f>
        <v>#REF!</v>
      </c>
      <c r="C27" s="42"/>
      <c r="D27" s="40"/>
      <c r="E27" s="25"/>
      <c r="F27" s="26"/>
      <c r="G27" s="32"/>
      <c r="H27" s="27"/>
      <c r="I27" s="27"/>
      <c r="J27" s="27"/>
      <c r="K27" s="28"/>
      <c r="M27" s="38">
        <f t="shared" si="6"/>
        <v>17</v>
      </c>
      <c r="N27" s="25"/>
      <c r="O27" s="79"/>
      <c r="P27" s="80"/>
      <c r="Q27" s="80"/>
      <c r="T27" s="52"/>
      <c r="U27" s="15"/>
      <c r="V27" s="15"/>
      <c r="W27" s="15"/>
    </row>
    <row r="28" spans="2:23" ht="13.5" thickBot="1" x14ac:dyDescent="0.25">
      <c r="B28" s="39" t="e">
        <f>B27+1</f>
        <v>#REF!</v>
      </c>
      <c r="C28" s="31"/>
      <c r="D28" s="24"/>
      <c r="E28" s="78"/>
      <c r="F28" s="78"/>
      <c r="G28" s="78"/>
      <c r="H28" s="78"/>
      <c r="I28" s="78"/>
      <c r="J28" s="62" t="s">
        <v>21</v>
      </c>
      <c r="K28" s="49">
        <f>SUM(K13:K26)</f>
        <v>540010.08000000007</v>
      </c>
      <c r="M28" s="39">
        <f>M27+1</f>
        <v>18</v>
      </c>
      <c r="N28" s="58"/>
      <c r="O28" s="55"/>
      <c r="P28" s="53"/>
      <c r="Q28" s="53"/>
      <c r="R28" s="53"/>
      <c r="S28" s="53"/>
      <c r="T28" s="54"/>
    </row>
    <row r="29" spans="2:23" ht="13.5" thickTop="1" x14ac:dyDescent="0.2"/>
  </sheetData>
  <mergeCells count="16">
    <mergeCell ref="E2:K2"/>
    <mergeCell ref="O2:T2"/>
    <mergeCell ref="B8:B9"/>
    <mergeCell ref="E8:E9"/>
    <mergeCell ref="F8:F9"/>
    <mergeCell ref="G8:G9"/>
    <mergeCell ref="C8:D9"/>
    <mergeCell ref="B3:K3"/>
    <mergeCell ref="B4:K4"/>
    <mergeCell ref="B5:D6"/>
    <mergeCell ref="E5:F6"/>
    <mergeCell ref="M5:M6"/>
    <mergeCell ref="M3:T3"/>
    <mergeCell ref="M8:M9"/>
    <mergeCell ref="O8:T9"/>
    <mergeCell ref="N5:T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2" fitToHeight="0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ORÇAMENTO DISCRIMINADO</vt:lpstr>
      <vt:lpstr>'ORÇAMENTO DISCRIMINADO'!Area_de_impressao</vt:lpstr>
      <vt:lpstr>'ORÇAMENTO DISCRIMINADO'!Titulos_de_impressao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Fernandes</dc:creator>
  <cp:lastModifiedBy>Mateus Davino Ferreira</cp:lastModifiedBy>
  <cp:lastPrinted>2025-10-22T12:13:12Z</cp:lastPrinted>
  <dcterms:created xsi:type="dcterms:W3CDTF">2022-07-20T11:31:14Z</dcterms:created>
  <dcterms:modified xsi:type="dcterms:W3CDTF">2025-10-22T13:19:36Z</dcterms:modified>
</cp:coreProperties>
</file>